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3" activeTab="8"/>
  </bookViews>
  <sheets>
    <sheet name="PENINGAKATAN KAP. PERBEKEL" sheetId="1" r:id="rId1"/>
    <sheet name="PENINGKATAN KAP. PERANGKAT DESA" sheetId="2" r:id="rId2"/>
    <sheet name="PENINGKATAN KAP. BPD" sheetId="3" r:id="rId3"/>
    <sheet name="PELATIHAN BUMDESA" sheetId="4" r:id="rId4"/>
    <sheet name="BIMTEK TTG PERIKANAN " sheetId="5" r:id="rId5"/>
    <sheet name="Pembangunan Pasar Desa" sheetId="6" r:id="rId6"/>
    <sheet name="JAMUR" sheetId="7" r:id="rId7"/>
    <sheet name="Kios n Pasar" sheetId="8" r:id="rId8"/>
    <sheet name="Pemeliharaan Saluran IRIGASI" sheetId="9" r:id="rId9"/>
  </sheets>
  <definedNames>
    <definedName name="_xlnm.Print_Area" localSheetId="4">'BIMTEK TTG PERIKANAN '!$A$1:$P$71</definedName>
    <definedName name="_xlnm.Print_Area" localSheetId="6">'JAMUR'!$A$1:$P$73</definedName>
    <definedName name="_xlnm.Print_Area" localSheetId="7">'Kios n Pasar'!$A$65:$P$129</definedName>
    <definedName name="_xlnm.Print_Area" localSheetId="3">'PELATIHAN BUMDESA'!$A$1:$P$144</definedName>
    <definedName name="_xlnm.Print_Area" localSheetId="8">'Pemeliharaan Saluran IRIGASI'!$A$1:$P$135</definedName>
    <definedName name="_xlnm.Print_Area" localSheetId="0">'PENINGAKATAN KAP. PERBEKEL'!$A$1:$P$138</definedName>
    <definedName name="_xlnm.Print_Area" localSheetId="2">'PENINGKATAN KAP. BPD'!$A$1:$P$139</definedName>
    <definedName name="_xlnm.Print_Area" localSheetId="1">'PENINGKATAN KAP. PERANGKAT DESA'!$A$1:$P$83</definedName>
    <definedName name="_xlnm.Print_Titles" localSheetId="7">'Kios n Pasar'!$30:$34</definedName>
  </definedNames>
  <calcPr fullCalcOnLoad="1"/>
</workbook>
</file>

<file path=xl/sharedStrings.xml><?xml version="1.0" encoding="utf-8"?>
<sst xmlns="http://schemas.openxmlformats.org/spreadsheetml/2006/main" count="1770" uniqueCount="351">
  <si>
    <t>PEMERINTAH DESA BUNGKULAN</t>
  </si>
  <si>
    <t>TAHUN ANGGARAN 2019</t>
  </si>
  <si>
    <t>BIDANG</t>
  </si>
  <si>
    <t>:</t>
  </si>
  <si>
    <t>SUB BIDANG</t>
  </si>
  <si>
    <t>KEGIATAN</t>
  </si>
  <si>
    <t>LOKASI KEGIATAN</t>
  </si>
  <si>
    <t>Desa Bungkulan</t>
  </si>
  <si>
    <t>JUMLAH TAHUN  n-1</t>
  </si>
  <si>
    <t>Rp. -</t>
  </si>
  <si>
    <t>JUMLAH TAHUN  n</t>
  </si>
  <si>
    <t>JUMLAH TAHUN  n+1</t>
  </si>
  <si>
    <t>SUMBER DANA</t>
  </si>
  <si>
    <t>Indikator dan Tolok Ukur Kinerja</t>
  </si>
  <si>
    <t>Indikator</t>
  </si>
  <si>
    <t>Tolok Ukur Kinerja</t>
  </si>
  <si>
    <t>Target Kinerja</t>
  </si>
  <si>
    <t xml:space="preserve">Capaian Bidang </t>
  </si>
  <si>
    <t>Masukan</t>
  </si>
  <si>
    <t xml:space="preserve">- Dana </t>
  </si>
  <si>
    <t xml:space="preserve">Keluaran </t>
  </si>
  <si>
    <t>Hasil</t>
  </si>
  <si>
    <t>PKA</t>
  </si>
  <si>
    <t>Rincian Anggaran Belanja</t>
  </si>
  <si>
    <t>Menurut Program dan Kegiatan Desa Bungkulan</t>
  </si>
  <si>
    <t xml:space="preserve">URAIAN </t>
  </si>
  <si>
    <t xml:space="preserve">RINCIAN PERHITUNGAN </t>
  </si>
  <si>
    <t>KODE</t>
  </si>
  <si>
    <t>REKENING</t>
  </si>
  <si>
    <t>Volume</t>
  </si>
  <si>
    <t>Satuan</t>
  </si>
  <si>
    <t xml:space="preserve">Harga </t>
  </si>
  <si>
    <t>Jumlah</t>
  </si>
  <si>
    <t xml:space="preserve">Satuan </t>
  </si>
  <si>
    <t>7= (3x5)</t>
  </si>
  <si>
    <t xml:space="preserve">Belanja </t>
  </si>
  <si>
    <t>Belanja Barang dan Jasa</t>
  </si>
  <si>
    <t>Belanja Barang Perlengkapan</t>
  </si>
  <si>
    <t>06</t>
  </si>
  <si>
    <t>Belanja Perlengkapan Barang Konsumsi</t>
  </si>
  <si>
    <t>Kotak</t>
  </si>
  <si>
    <t>Belanja Jasa Honorarium</t>
  </si>
  <si>
    <t>04</t>
  </si>
  <si>
    <t>Belanja Jasa Honorarium ahli/profesi/konsultan/narasumber</t>
  </si>
  <si>
    <t>-</t>
  </si>
  <si>
    <t>oj</t>
  </si>
  <si>
    <t>- Map Clear Holder (40)</t>
  </si>
  <si>
    <t>Buah</t>
  </si>
  <si>
    <t>- Klip Jepit Sedang</t>
  </si>
  <si>
    <t>- Spidol White Board</t>
  </si>
  <si>
    <t>- Bollpoint</t>
  </si>
  <si>
    <t>- Block Note gret 1/2 Folio (60) Tebal</t>
  </si>
  <si>
    <t>01</t>
  </si>
  <si>
    <t>0004</t>
  </si>
  <si>
    <t>Belanja Perangko, Materai dan Benda POS</t>
  </si>
  <si>
    <t>- Materai 3000</t>
  </si>
  <si>
    <t>Lembar</t>
  </si>
  <si>
    <t>- Materai 6000</t>
  </si>
  <si>
    <t>0011</t>
  </si>
  <si>
    <t>Belanja Cindera Mata, Patung, Pandel dan Tropi</t>
  </si>
  <si>
    <t>- Belanja Cindera Mata RBM</t>
  </si>
  <si>
    <t>0016</t>
  </si>
  <si>
    <t>Belanja Tas</t>
  </si>
  <si>
    <t>- Belanja Tas Untuk Fasilitator Desa / Kecamatan untuk Musdes/Muskel</t>
  </si>
  <si>
    <t>03</t>
  </si>
  <si>
    <t>Belanja Jasa Kantor</t>
  </si>
  <si>
    <t>0012</t>
  </si>
  <si>
    <t xml:space="preserve">Belanja Jasa Tenaga Kerja </t>
  </si>
  <si>
    <t>- Upah tenaga Kontrak (4 x 12)</t>
  </si>
  <si>
    <t>OB</t>
  </si>
  <si>
    <t>0013</t>
  </si>
  <si>
    <t>Belanja Jasa Transportasi dan Akomodasi</t>
  </si>
  <si>
    <t>- Uang Transport Peserta  Workshop RBM</t>
  </si>
  <si>
    <t>OH</t>
  </si>
  <si>
    <t>- Uang Transport Panitia Workshop RBM</t>
  </si>
  <si>
    <t>- Uang Transport Rapat Dalam Kota</t>
  </si>
  <si>
    <t>- Jasa Transportasi Pelaksanaan Studi Banding Pronangkis dan</t>
  </si>
  <si>
    <t xml:space="preserve">  Perencanaan Partisipatif Pembangunan Daerah di Kabupaten Gianyar</t>
  </si>
  <si>
    <t>Bus</t>
  </si>
  <si>
    <t>0014</t>
  </si>
  <si>
    <t>Belanja Jasa Dokumentasi</t>
  </si>
  <si>
    <t>- Cetak Foto</t>
  </si>
  <si>
    <t>0015</t>
  </si>
  <si>
    <t>Belanja Jasa Dekorasi</t>
  </si>
  <si>
    <t>- Cetak Spanduk</t>
  </si>
  <si>
    <t>- Cetak Baliho RBM</t>
  </si>
  <si>
    <t>0027</t>
  </si>
  <si>
    <t>Honorarium Tenaga Ahli/Instruktur/Narasumber</t>
  </si>
  <si>
    <t>Honorarium Narasumber RBM</t>
  </si>
  <si>
    <t>OJ</t>
  </si>
  <si>
    <t>Honorarium Moderator</t>
  </si>
  <si>
    <t>OM</t>
  </si>
  <si>
    <t>Belanja Cetak Dan Pengadaan</t>
  </si>
  <si>
    <t>0001</t>
  </si>
  <si>
    <t>Belanja Cetak Dan Jilid</t>
  </si>
  <si>
    <t>- Cetak dan Jilid Laporan</t>
  </si>
  <si>
    <t>Buku</t>
  </si>
  <si>
    <t>- Cetak dan Jilid Juknis</t>
  </si>
  <si>
    <t>- Cetak Materi</t>
  </si>
  <si>
    <t>Exp.</t>
  </si>
  <si>
    <t>- Cetak dan Jilid Data RTS Kelompok 1 Hasil Validasi</t>
  </si>
  <si>
    <t>0003</t>
  </si>
  <si>
    <t>Belanja Pengadaan/Fotocopy</t>
  </si>
  <si>
    <t>- Fotocopy</t>
  </si>
  <si>
    <t>lembar</t>
  </si>
  <si>
    <t>07</t>
  </si>
  <si>
    <t>Belanja Sewa Rumah/Gedung/Gudang/Parkir</t>
  </si>
  <si>
    <t>0002</t>
  </si>
  <si>
    <t>Belanja Sewa Gedung/Kantor/Tempat</t>
  </si>
  <si>
    <t>- Sewa Gedung Pertemuan</t>
  </si>
  <si>
    <t>Kali</t>
  </si>
  <si>
    <t>08</t>
  </si>
  <si>
    <t>Belanja Sewa Sarana Mobilitas</t>
  </si>
  <si>
    <t>Belanja Sewa Sarana Mobilitas Darat</t>
  </si>
  <si>
    <t>- Sewa Kendaraan Roda Empat Dalam Kabupaten</t>
  </si>
  <si>
    <t>Hari</t>
  </si>
  <si>
    <t>- Sewa Kendaraan Roda Empat Keluar Kabupaten</t>
  </si>
  <si>
    <t>Belanja Makanan dan Minuman</t>
  </si>
  <si>
    <t>Belanja Makanan dan Minuman rapat</t>
  </si>
  <si>
    <t>- Snack Kotak</t>
  </si>
  <si>
    <t>- Nasi Kotak</t>
  </si>
  <si>
    <t xml:space="preserve">Belanja Perjalanan dinas </t>
  </si>
  <si>
    <t>Belanja Perjalanan Dinas Dalam Daerah</t>
  </si>
  <si>
    <t>-Perjalanan Dinas Dalam Daerah</t>
  </si>
  <si>
    <t>Tahun</t>
  </si>
  <si>
    <t>Belanja Perjalanan Dinas Luar daerah</t>
  </si>
  <si>
    <t>- Perjalanan Dinas Luar Daerah</t>
  </si>
  <si>
    <t>Belanja Pemeliharaan</t>
  </si>
  <si>
    <t>Biaya Pemeliharaan dan Peralatan Kantor</t>
  </si>
  <si>
    <t>- Service Komputer</t>
  </si>
  <si>
    <t>Unit</t>
  </si>
  <si>
    <t>- Service Printer</t>
  </si>
  <si>
    <t>JUMLAH</t>
  </si>
  <si>
    <t>No</t>
  </si>
  <si>
    <t>Tri Wulan</t>
  </si>
  <si>
    <t xml:space="preserve">Pagu Anggaran </t>
  </si>
  <si>
    <t>I</t>
  </si>
  <si>
    <t>II</t>
  </si>
  <si>
    <t>III</t>
  </si>
  <si>
    <t>IV</t>
  </si>
  <si>
    <t>Pemberdayaan Masyarakat Desa</t>
  </si>
  <si>
    <t>Bidang Peningkata Kapasitas Aparatur Desa</t>
  </si>
  <si>
    <t>4.3.1</t>
  </si>
  <si>
    <t>Kelompok sasaran Kegiatan : Kepala Desa Bungkulan</t>
  </si>
  <si>
    <t>- Terpenuhinya Kegiatan Peningkatan Kapasitas Kepala Desa</t>
  </si>
  <si>
    <t>- Terlaksananya Kegiatan Peningkatan Kapasitas Kepala Desa</t>
  </si>
  <si>
    <t xml:space="preserve">2 Kali </t>
  </si>
  <si>
    <t>- Terpenuhinya Tujuan Kegiatan Peningkatan Kapasitas Kepala Desa</t>
  </si>
  <si>
    <t>- Terlselenggarakannya kegiatan Peningkatan Kapasitas Kepala Desa</t>
  </si>
  <si>
    <t xml:space="preserve">- Putu Agus Werdi Putra </t>
  </si>
  <si>
    <t>Belanja Perjalanan Dinas</t>
  </si>
  <si>
    <t>Belanja Perjalanan Dinas dalam Kabupaten/Kota</t>
  </si>
  <si>
    <t>Perjalanan Dinas di dalam Kabupaten/kota</t>
  </si>
  <si>
    <t>ls</t>
  </si>
  <si>
    <t>02</t>
  </si>
  <si>
    <t>Belanja Perjalanan Dinas di luar Kabupaten/Kota</t>
  </si>
  <si>
    <t>Perjalanan Dinas di luar Kabupaten/kota</t>
  </si>
  <si>
    <t>ADD</t>
  </si>
  <si>
    <t>4.3.2</t>
  </si>
  <si>
    <t>Peningkatan Kapasitas Kepala Desa</t>
  </si>
  <si>
    <t>snack</t>
  </si>
  <si>
    <t>nasi</t>
  </si>
  <si>
    <t>20 Orang</t>
  </si>
  <si>
    <t>20 orang</t>
  </si>
  <si>
    <t>- Terpenuhinya Kegiatan Peningkatan Perangkat Desa</t>
  </si>
  <si>
    <t>- Terlaksananya Kegiatan Peningkatan Kapasitas Perangkat Desa</t>
  </si>
  <si>
    <t>- Terlselenggarakannya kegiatan Peningkatan Kapasitas Perangkat Desa</t>
  </si>
  <si>
    <t>Kelompok sasaran Kegiatan : Perangkat Desa Bungkulan</t>
  </si>
  <si>
    <t>4.3.3</t>
  </si>
  <si>
    <t>Peningkatan Kapasitas Perangkat Desa</t>
  </si>
  <si>
    <t>- Terpenuhinya Kegiatan Peningkatan Kapasitas BPD</t>
  </si>
  <si>
    <t>Peningkatan Kapasitas BPD</t>
  </si>
  <si>
    <t>- Terlaksananya Kegiatan Peningkatan Kapasitas BPD</t>
  </si>
  <si>
    <t>- Terpenuhinya Tujuan Kegiatan Peningkatan Kapasitas BPD</t>
  </si>
  <si>
    <t>- Terlselenggarakannya kegiatan Peningkatan Kapasitas BPD</t>
  </si>
  <si>
    <t>Kelompok sasaran Kegiatan : BPD Desa Bungkulan</t>
  </si>
  <si>
    <t>4.6.2</t>
  </si>
  <si>
    <t xml:space="preserve">Bidang Dukungan Penanaman Modal </t>
  </si>
  <si>
    <t>Pelatihan Pengelolaan BUM Desa (Pelatihan yang dilaksanakan oleh desa)</t>
  </si>
  <si>
    <t>- Terpenuhinya Kegiatan Pelatihan Pengelolaan BUM Desa</t>
  </si>
  <si>
    <t>- Terlaksananya Kegiatan Pelatihan Pengelolaan BUM Desa</t>
  </si>
  <si>
    <t>- Terpenuhinya Tujuan KegiatanPelatihan Pengelolaan BUM Desa</t>
  </si>
  <si>
    <t>- Terlselenggarakannya kegiatan Pelatihan Pengelolaan BUM Desa</t>
  </si>
  <si>
    <t>15 orang</t>
  </si>
  <si>
    <t>Belanja Perlengkapan Alat Tulis Kantor</t>
  </si>
  <si>
    <t>Map Folio</t>
  </si>
  <si>
    <t>ktk</t>
  </si>
  <si>
    <t xml:space="preserve">Pulpen </t>
  </si>
  <si>
    <t>Black Note</t>
  </si>
  <si>
    <t>Honor Narasumber Pelatihan BUM Desa</t>
  </si>
  <si>
    <t xml:space="preserve">Bidang Kelautan dan Perikanan </t>
  </si>
  <si>
    <t>4.1.6</t>
  </si>
  <si>
    <t xml:space="preserve">Pelatihan/Bimtek Pengenalan Teknologi tepat guna untuk perikanan darat/nelayan </t>
  </si>
  <si>
    <t>Rp. 3.580.000</t>
  </si>
  <si>
    <t xml:space="preserve">- Terpenuhinya Kegiatan Pengenalan TTG Perikanan </t>
  </si>
  <si>
    <t xml:space="preserve">- Terlaksananya Kegiatan </t>
  </si>
  <si>
    <t>m3</t>
  </si>
  <si>
    <t>DDS</t>
  </si>
  <si>
    <t>zak</t>
  </si>
  <si>
    <t>btg</t>
  </si>
  <si>
    <t>1 unit</t>
  </si>
  <si>
    <t>kg</t>
  </si>
  <si>
    <t>- Dana</t>
  </si>
  <si>
    <t>lbr</t>
  </si>
  <si>
    <t>Keluaran</t>
  </si>
  <si>
    <t xml:space="preserve">Pembangunan Jalan Lingkungan </t>
  </si>
  <si>
    <t xml:space="preserve">- Tercapainya tujuan pembangunan Desa </t>
  </si>
  <si>
    <t>m</t>
  </si>
  <si>
    <t xml:space="preserve">Kelompok sasaran Kegiatan : Masyarakat Desa Bungkulan </t>
  </si>
  <si>
    <t>Reng 3/5</t>
  </si>
  <si>
    <t>lisplang 2/7</t>
  </si>
  <si>
    <t>buah</t>
  </si>
  <si>
    <t>Belanja jasa Honorarium Tim yang melaksanakan Kegiatan</t>
  </si>
  <si>
    <t xml:space="preserve">- </t>
  </si>
  <si>
    <t xml:space="preserve">Honor Tim Pengawas Pembangunan </t>
  </si>
  <si>
    <t>oh</t>
  </si>
  <si>
    <t xml:space="preserve">Belanja Modal Upah Tenaga Kerja </t>
  </si>
  <si>
    <t xml:space="preserve">Buruh </t>
  </si>
  <si>
    <t xml:space="preserve">Tukang </t>
  </si>
  <si>
    <t>Belanja Modal Bahan Baku</t>
  </si>
  <si>
    <t xml:space="preserve">Triplek </t>
  </si>
  <si>
    <t xml:space="preserve">Tanah Urug </t>
  </si>
  <si>
    <t xml:space="preserve">Semen </t>
  </si>
  <si>
    <t>Koral</t>
  </si>
  <si>
    <t>Pasir Cor</t>
  </si>
  <si>
    <t>Pipa Holo 4x4</t>
  </si>
  <si>
    <t>Pipa Holo 2x4</t>
  </si>
  <si>
    <t>Spandek</t>
  </si>
  <si>
    <t>Paku Dreling</t>
  </si>
  <si>
    <t xml:space="preserve">Baut Dinabol </t>
  </si>
  <si>
    <t>Usuk 4/6</t>
  </si>
  <si>
    <t xml:space="preserve">Belanja Jasa Sewa </t>
  </si>
  <si>
    <t xml:space="preserve">Tahun </t>
  </si>
  <si>
    <t>Belanja Jasa Sewa Peralatan/Perlengkapan</t>
  </si>
  <si>
    <t>Sewa Molen</t>
  </si>
  <si>
    <t>hari</t>
  </si>
  <si>
    <t xml:space="preserve">Perdagangan dan perindustrian </t>
  </si>
  <si>
    <t>4.7.02</t>
  </si>
  <si>
    <t xml:space="preserve">Pembangunan/rehabilitasi/Peningkatan Pasar desa/kios milik desa </t>
  </si>
  <si>
    <t xml:space="preserve">- Terpenuhinya Pembangunan/rehabilitasi/Peningkatan Pasar desa/kios milik desa </t>
  </si>
  <si>
    <t>- Terselenggaranya kegiatan Pemberdayaan Masyarakat Desa</t>
  </si>
  <si>
    <t xml:space="preserve">- Tercapainya Pembangunan/rehabilitasi/Peningkatan Pasar desa/kios milik desa </t>
  </si>
  <si>
    <t xml:space="preserve">Belanja Modal </t>
  </si>
  <si>
    <t>Belanja Modal Bangunan/Gedung/Taman</t>
  </si>
  <si>
    <t xml:space="preserve">Belanja Bahan Bakar Minyak / Gas / Isi Ulang Tabung </t>
  </si>
  <si>
    <t>BBM</t>
  </si>
  <si>
    <t xml:space="preserve">Belanja Bahan Bakar Minyak / Gas / Isi Ulang Tabung Pemadam kebakaran </t>
  </si>
  <si>
    <t>liter</t>
  </si>
  <si>
    <t>Pengawas di Pasar Desa</t>
  </si>
  <si>
    <t>Rp 51.710.000,00</t>
  </si>
  <si>
    <t xml:space="preserve">Pasar Desa Bungkulan </t>
  </si>
  <si>
    <t>Pasar Desa</t>
  </si>
  <si>
    <t xml:space="preserve">Kios Alasharum </t>
  </si>
  <si>
    <t xml:space="preserve">Sewa Molen </t>
  </si>
  <si>
    <t>- Terpenuhinya Pembangunan/rehabilitasi/Peningkatan Kios Milik Desa</t>
  </si>
  <si>
    <t>12 unit</t>
  </si>
  <si>
    <t>- Tercapainya Kegiatan Pembangunan/rehabilitasi/Peningkatan Kios Milik Desa</t>
  </si>
  <si>
    <t>13 Unit</t>
  </si>
  <si>
    <t>- Terpenuhinya Peningkatan Pasar desa</t>
  </si>
  <si>
    <t>- Terselenggaranya kegiatan Peningkatan Pasar desa</t>
  </si>
  <si>
    <t>- Tercapainya Peningkatan Pasar desa</t>
  </si>
  <si>
    <t>- Tercapainya Pembangunan Kios Milik Desa</t>
  </si>
  <si>
    <t>tenaga kerja</t>
  </si>
  <si>
    <t xml:space="preserve">tenaga kerja </t>
  </si>
  <si>
    <t>Kios Desa</t>
  </si>
  <si>
    <t xml:space="preserve">Pasir Urug </t>
  </si>
  <si>
    <t xml:space="preserve">Batu </t>
  </si>
  <si>
    <t xml:space="preserve">Pasir Pasang </t>
  </si>
  <si>
    <t xml:space="preserve">Tanah urug </t>
  </si>
  <si>
    <t xml:space="preserve">Paku </t>
  </si>
  <si>
    <t xml:space="preserve">Benang Sepat </t>
  </si>
  <si>
    <t>glg</t>
  </si>
  <si>
    <t>Papan Proyek</t>
  </si>
  <si>
    <t>set</t>
  </si>
  <si>
    <t xml:space="preserve">Batako </t>
  </si>
  <si>
    <t>Papan begesting</t>
  </si>
  <si>
    <t>Besi beton 8</t>
  </si>
  <si>
    <t>Besi Beton 6</t>
  </si>
  <si>
    <t xml:space="preserve">btg </t>
  </si>
  <si>
    <t xml:space="preserve">Kawat beton </t>
  </si>
  <si>
    <t xml:space="preserve">kusen kayu lokal </t>
  </si>
  <si>
    <t xml:space="preserve">m </t>
  </si>
  <si>
    <t xml:space="preserve">Ventalasi kayu lokal </t>
  </si>
  <si>
    <t>lisplang 2/20</t>
  </si>
  <si>
    <t>Reng</t>
  </si>
  <si>
    <t xml:space="preserve">daun pintu </t>
  </si>
  <si>
    <t xml:space="preserve">buah </t>
  </si>
  <si>
    <t xml:space="preserve">Engsel </t>
  </si>
  <si>
    <t xml:space="preserve">Grendel </t>
  </si>
  <si>
    <t xml:space="preserve">politur mowilek </t>
  </si>
  <si>
    <t xml:space="preserve">balok seseh </t>
  </si>
  <si>
    <t>Uk. 75.83</t>
  </si>
  <si>
    <t xml:space="preserve">baut dinabol </t>
  </si>
  <si>
    <t>baut kuda-kuda</t>
  </si>
  <si>
    <t>spandek</t>
  </si>
  <si>
    <t xml:space="preserve">seng bugbug </t>
  </si>
  <si>
    <t>usuk 4/6</t>
  </si>
  <si>
    <t>kunci slop</t>
  </si>
  <si>
    <t xml:space="preserve">amplas kayu </t>
  </si>
  <si>
    <t xml:space="preserve">BOLA </t>
  </si>
  <si>
    <t>Kelompok sasaran Kegiatan : Kelompok Usaha Ekonomi Desa Bungkulan</t>
  </si>
  <si>
    <t xml:space="preserve">10 Orang </t>
  </si>
  <si>
    <t xml:space="preserve">10 Ornag </t>
  </si>
  <si>
    <t xml:space="preserve">- Terpenuhinya Tujuan Kegiatan Pelatihan Kelompok Usaha Ekonomi </t>
  </si>
  <si>
    <t>10 orang</t>
  </si>
  <si>
    <t>BHP</t>
  </si>
  <si>
    <t xml:space="preserve">Terbinanya kelompok usaha </t>
  </si>
  <si>
    <t xml:space="preserve">-  Snack </t>
  </si>
  <si>
    <t>kotak</t>
  </si>
  <si>
    <t>-  Nasi</t>
  </si>
  <si>
    <t>Belanja Jasa Honorarium Narasumber</t>
  </si>
  <si>
    <t>Honor Narasumber Bimtek</t>
  </si>
  <si>
    <t>Rp. 2.525.000</t>
  </si>
  <si>
    <t>Belanja Barang dan jasa yang diserahkan kepada masyarakat</t>
  </si>
  <si>
    <t xml:space="preserve">Belanja Bahan Perlengkapan yang diserahkan kepada masyarakat </t>
  </si>
  <si>
    <t xml:space="preserve">Honor Narasumber </t>
  </si>
  <si>
    <t xml:space="preserve">- Terpenuhinya Tujuan Kegiatan Pelatihan/Pengenalan Teknologi Tepat Guna </t>
  </si>
  <si>
    <t>- Terlselenggarakannya kegiatan Pelatihan/Pengenalan Teknologi Tepat Guna</t>
  </si>
  <si>
    <t>Kelompok sasaran Kegiatan : Masyarakat Desa Bungkulan</t>
  </si>
  <si>
    <t>Map Plastik</t>
  </si>
  <si>
    <t xml:space="preserve">Bidang Pertanian dan Peternakan </t>
  </si>
  <si>
    <t>4.2.01</t>
  </si>
  <si>
    <t>Peningkatan Produksi Tanaman Pangan (Alat Produksi dan Pengolahan, Pertanian, Penggilingan Padi)</t>
  </si>
  <si>
    <t xml:space="preserve">- Terlaksananya Kegiatan Peningkatan Produksi Tanaman Pangan </t>
  </si>
  <si>
    <t xml:space="preserve">- Terlselenggarakannya kegiatan Pelatihan dan Peningkatan Produksi Tanaman Pangan </t>
  </si>
  <si>
    <t xml:space="preserve">- Terpenuhinya Kegiatan Pelatihan peningkatan produksi tanaman pangan </t>
  </si>
  <si>
    <t>Kumbung Jamur</t>
  </si>
  <si>
    <t>Honor Narasumber Pelatihan Pengolahan Jamur</t>
  </si>
  <si>
    <t>PAD</t>
  </si>
  <si>
    <t>Bidang Pertanian dan Peternakan</t>
  </si>
  <si>
    <t>4.2.4</t>
  </si>
  <si>
    <t>Pemeliharaan Saluran Irigasi Tersier/ Sederhana</t>
  </si>
  <si>
    <t xml:space="preserve">- Terpenuhinya Kegiatan Pemeliharaan Saluran Irigasi </t>
  </si>
  <si>
    <t>- Terlaksananya Kegiatan Pemeliharaan Saluran Irigasi</t>
  </si>
  <si>
    <t xml:space="preserve">- Terpenuhinya Tujuan Kegiatan Pemeliharaan Saluran Irigasi </t>
  </si>
  <si>
    <t xml:space="preserve">20 m </t>
  </si>
  <si>
    <t xml:space="preserve">Belanja Pemeliharaan </t>
  </si>
  <si>
    <t xml:space="preserve">Belanja Pemeliharaan Saluran Irigasi/Saluran Sungai </t>
  </si>
  <si>
    <t xml:space="preserve">Pasir pasang </t>
  </si>
  <si>
    <t xml:space="preserve">Batu kali </t>
  </si>
  <si>
    <t xml:space="preserve">Upah Tukang </t>
  </si>
  <si>
    <t xml:space="preserve">Upah Tenaga Kerja </t>
  </si>
  <si>
    <t>BHR</t>
  </si>
  <si>
    <t xml:space="preserve">Honor Tim yang melaksanakan kegiatan </t>
  </si>
  <si>
    <t>Honor Pengadaan Barang dan Jasa Pasar Desa</t>
  </si>
  <si>
    <t>Honor Pengadaan Barang dan Jasa Kios</t>
  </si>
  <si>
    <t>Rp 304.628.000,00</t>
  </si>
  <si>
    <t>Rp. 10.500.000</t>
  </si>
  <si>
    <t>Rp. 32.100.000</t>
  </si>
  <si>
    <t>Rp. 18.000.000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</si>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</sst>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p-421]#,##0"/>
    <numFmt numFmtId="165" formatCode="_([$Rp-421]* #,##0_);_([$Rp-421]* \(#,##0\);_([$Rp-421]* &quot;-&quot;_);_(@_)"/>
    <numFmt numFmtId="166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7"/>
      <name val="Tahoma"/>
      <family val="2"/>
    </font>
    <font>
      <sz val="8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ahoma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1"/>
      <color indexed="8"/>
      <name val="Calibri"/>
      <family val="0"/>
    </font>
    <font>
      <b/>
      <u val="single"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ahoma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medium"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/>
    </border>
    <border>
      <left style="medium"/>
      <right style="thin"/>
      <top style="hair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/>
      <right/>
      <top style="hair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22" xfId="0" applyFont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1" xfId="0" applyFont="1" applyFill="1" applyBorder="1" applyAlignment="1">
      <alignment/>
    </xf>
    <xf numFmtId="21" fontId="5" fillId="0" borderId="22" xfId="0" applyNumberFormat="1" applyFont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 horizontal="left"/>
    </xf>
    <xf numFmtId="43" fontId="5" fillId="0" borderId="20" xfId="42" applyFont="1" applyBorder="1" applyAlignment="1">
      <alignment horizontal="left"/>
    </xf>
    <xf numFmtId="43" fontId="5" fillId="0" borderId="20" xfId="42" applyFont="1" applyBorder="1" applyAlignment="1" quotePrefix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6" fillId="0" borderId="24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33" borderId="24" xfId="0" applyFont="1" applyFill="1" applyBorder="1" applyAlignment="1">
      <alignment/>
    </xf>
    <xf numFmtId="4" fontId="3" fillId="33" borderId="25" xfId="0" applyNumberFormat="1" applyFont="1" applyFill="1" applyBorder="1" applyAlignment="1">
      <alignment/>
    </xf>
    <xf numFmtId="0" fontId="6" fillId="0" borderId="26" xfId="0" applyFont="1" applyBorder="1" applyAlignment="1">
      <alignment horizontal="left" vertical="center"/>
    </xf>
    <xf numFmtId="0" fontId="6" fillId="0" borderId="2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 quotePrefix="1">
      <alignment vertical="center"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3" fontId="6" fillId="0" borderId="28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3" fontId="8" fillId="34" borderId="13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3" fontId="8" fillId="34" borderId="17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35" borderId="40" xfId="0" applyFont="1" applyFill="1" applyBorder="1" applyAlignment="1">
      <alignment/>
    </xf>
    <xf numFmtId="0" fontId="7" fillId="35" borderId="41" xfId="0" applyFont="1" applyFill="1" applyBorder="1" applyAlignment="1">
      <alignment/>
    </xf>
    <xf numFmtId="3" fontId="7" fillId="35" borderId="42" xfId="0" applyNumberFormat="1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37" xfId="0" applyFont="1" applyFill="1" applyBorder="1" applyAlignment="1">
      <alignment/>
    </xf>
    <xf numFmtId="0" fontId="7" fillId="35" borderId="37" xfId="0" applyFont="1" applyFill="1" applyBorder="1" applyAlignment="1" quotePrefix="1">
      <alignment horizontal="center"/>
    </xf>
    <xf numFmtId="0" fontId="10" fillId="35" borderId="43" xfId="0" applyFont="1" applyFill="1" applyBorder="1" applyAlignment="1">
      <alignment/>
    </xf>
    <xf numFmtId="0" fontId="10" fillId="35" borderId="42" xfId="0" applyFont="1" applyFill="1" applyBorder="1" applyAlignment="1">
      <alignment horizontal="center"/>
    </xf>
    <xf numFmtId="3" fontId="10" fillId="35" borderId="42" xfId="0" applyNumberFormat="1" applyFont="1" applyFill="1" applyBorder="1" applyAlignment="1">
      <alignment/>
    </xf>
    <xf numFmtId="4" fontId="7" fillId="35" borderId="44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10" fillId="35" borderId="40" xfId="0" applyFont="1" applyFill="1" applyBorder="1" applyAlignment="1">
      <alignment/>
    </xf>
    <xf numFmtId="0" fontId="10" fillId="35" borderId="41" xfId="0" applyFont="1" applyFill="1" applyBorder="1" applyAlignment="1">
      <alignment/>
    </xf>
    <xf numFmtId="0" fontId="10" fillId="35" borderId="41" xfId="0" applyFont="1" applyFill="1" applyBorder="1" applyAlignment="1" quotePrefix="1">
      <alignment horizontal="center"/>
    </xf>
    <xf numFmtId="0" fontId="10" fillId="35" borderId="41" xfId="0" applyFont="1" applyFill="1" applyBorder="1" applyAlignment="1" quotePrefix="1">
      <alignment/>
    </xf>
    <xf numFmtId="0" fontId="10" fillId="35" borderId="43" xfId="0" applyFont="1" applyFill="1" applyBorder="1" applyAlignment="1" quotePrefix="1">
      <alignment horizontal="left"/>
    </xf>
    <xf numFmtId="0" fontId="10" fillId="35" borderId="45" xfId="0" applyFont="1" applyFill="1" applyBorder="1" applyAlignment="1">
      <alignment/>
    </xf>
    <xf numFmtId="0" fontId="10" fillId="35" borderId="43" xfId="0" applyFont="1" applyFill="1" applyBorder="1" applyAlignment="1">
      <alignment horizontal="center"/>
    </xf>
    <xf numFmtId="39" fontId="10" fillId="35" borderId="42" xfId="42" applyNumberFormat="1" applyFont="1" applyFill="1" applyBorder="1" applyAlignment="1">
      <alignment/>
    </xf>
    <xf numFmtId="4" fontId="10" fillId="35" borderId="44" xfId="0" applyNumberFormat="1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37" xfId="0" applyFont="1" applyFill="1" applyBorder="1" applyAlignment="1">
      <alignment/>
    </xf>
    <xf numFmtId="0" fontId="10" fillId="35" borderId="37" xfId="0" applyFont="1" applyFill="1" applyBorder="1" applyAlignment="1" quotePrefix="1">
      <alignment horizontal="center"/>
    </xf>
    <xf numFmtId="0" fontId="10" fillId="35" borderId="37" xfId="0" applyFont="1" applyFill="1" applyBorder="1" applyAlignment="1" quotePrefix="1">
      <alignment/>
    </xf>
    <xf numFmtId="0" fontId="7" fillId="35" borderId="23" xfId="0" applyFont="1" applyFill="1" applyBorder="1" applyAlignment="1">
      <alignment/>
    </xf>
    <xf numFmtId="0" fontId="7" fillId="35" borderId="46" xfId="0" applyFont="1" applyFill="1" applyBorder="1" applyAlignment="1">
      <alignment/>
    </xf>
    <xf numFmtId="0" fontId="7" fillId="35" borderId="46" xfId="0" applyFont="1" applyFill="1" applyBorder="1" applyAlignment="1">
      <alignment horizontal="center"/>
    </xf>
    <xf numFmtId="0" fontId="7" fillId="35" borderId="47" xfId="0" applyFont="1" applyFill="1" applyBorder="1" applyAlignment="1">
      <alignment/>
    </xf>
    <xf numFmtId="0" fontId="7" fillId="35" borderId="43" xfId="0" applyFont="1" applyFill="1" applyBorder="1" applyAlignment="1">
      <alignment/>
    </xf>
    <xf numFmtId="0" fontId="7" fillId="35" borderId="45" xfId="0" applyFont="1" applyFill="1" applyBorder="1" applyAlignment="1">
      <alignment/>
    </xf>
    <xf numFmtId="0" fontId="7" fillId="35" borderId="41" xfId="0" applyFont="1" applyFill="1" applyBorder="1" applyAlignment="1" quotePrefix="1">
      <alignment horizontal="center"/>
    </xf>
    <xf numFmtId="0" fontId="7" fillId="35" borderId="47" xfId="0" applyFont="1" applyFill="1" applyBorder="1" applyAlignment="1" quotePrefix="1">
      <alignment/>
    </xf>
    <xf numFmtId="0" fontId="10" fillId="35" borderId="47" xfId="0" applyFont="1" applyFill="1" applyBorder="1" applyAlignment="1" quotePrefix="1">
      <alignment/>
    </xf>
    <xf numFmtId="4" fontId="10" fillId="35" borderId="48" xfId="0" applyNumberFormat="1" applyFont="1" applyFill="1" applyBorder="1" applyAlignment="1">
      <alignment/>
    </xf>
    <xf numFmtId="0" fontId="7" fillId="35" borderId="23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35" borderId="41" xfId="0" applyFont="1" applyFill="1" applyBorder="1" applyAlignment="1" quotePrefix="1">
      <alignment horizontal="center" vertical="center"/>
    </xf>
    <xf numFmtId="0" fontId="10" fillId="35" borderId="43" xfId="0" applyFont="1" applyFill="1" applyBorder="1" applyAlignment="1" quotePrefix="1">
      <alignment/>
    </xf>
    <xf numFmtId="0" fontId="56" fillId="0" borderId="49" xfId="0" applyFont="1" applyBorder="1" applyAlignment="1">
      <alignment/>
    </xf>
    <xf numFmtId="0" fontId="56" fillId="0" borderId="42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5" xfId="55" applyFont="1" applyBorder="1" quotePrefix="1">
      <alignment/>
      <protection/>
    </xf>
    <xf numFmtId="0" fontId="10" fillId="0" borderId="45" xfId="0" applyFont="1" applyBorder="1" applyAlignment="1">
      <alignment/>
    </xf>
    <xf numFmtId="0" fontId="10" fillId="0" borderId="42" xfId="55" applyFont="1" applyBorder="1" applyAlignment="1">
      <alignment horizontal="center"/>
      <protection/>
    </xf>
    <xf numFmtId="41" fontId="10" fillId="0" borderId="42" xfId="55" applyNumberFormat="1" applyFont="1" applyBorder="1">
      <alignment/>
      <protection/>
    </xf>
    <xf numFmtId="4" fontId="10" fillId="0" borderId="44" xfId="0" applyNumberFormat="1" applyFont="1" applyBorder="1" applyAlignment="1">
      <alignment/>
    </xf>
    <xf numFmtId="0" fontId="57" fillId="0" borderId="0" xfId="0" applyFont="1" applyAlignment="1">
      <alignment/>
    </xf>
    <xf numFmtId="0" fontId="10" fillId="0" borderId="51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43" xfId="55" applyFont="1" applyFill="1" applyBorder="1" quotePrefix="1">
      <alignment/>
      <protection/>
    </xf>
    <xf numFmtId="0" fontId="2" fillId="0" borderId="45" xfId="0" applyFont="1" applyBorder="1" applyAlignment="1">
      <alignment/>
    </xf>
    <xf numFmtId="0" fontId="10" fillId="0" borderId="42" xfId="55" applyFont="1" applyFill="1" applyBorder="1" applyAlignment="1">
      <alignment horizontal="center"/>
      <protection/>
    </xf>
    <xf numFmtId="41" fontId="10" fillId="0" borderId="42" xfId="55" applyNumberFormat="1" applyFont="1" applyFill="1" applyBorder="1">
      <alignment/>
      <protection/>
    </xf>
    <xf numFmtId="4" fontId="10" fillId="0" borderId="44" xfId="0" applyNumberFormat="1" applyFont="1" applyFill="1" applyBorder="1" applyAlignment="1">
      <alignment/>
    </xf>
    <xf numFmtId="0" fontId="10" fillId="0" borderId="54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1" xfId="0" applyFont="1" applyBorder="1" applyAlignment="1" quotePrefix="1">
      <alignment/>
    </xf>
    <xf numFmtId="0" fontId="10" fillId="0" borderId="47" xfId="0" applyFont="1" applyBorder="1" applyAlignment="1" quotePrefix="1">
      <alignment/>
    </xf>
    <xf numFmtId="0" fontId="10" fillId="0" borderId="55" xfId="55" applyFont="1" applyFill="1" applyBorder="1">
      <alignment/>
      <protection/>
    </xf>
    <xf numFmtId="0" fontId="2" fillId="0" borderId="56" xfId="0" applyFont="1" applyBorder="1" applyAlignment="1">
      <alignment/>
    </xf>
    <xf numFmtId="0" fontId="10" fillId="0" borderId="52" xfId="55" applyFont="1" applyFill="1" applyBorder="1" applyAlignment="1">
      <alignment horizontal="center"/>
      <protection/>
    </xf>
    <xf numFmtId="41" fontId="10" fillId="0" borderId="52" xfId="55" applyNumberFormat="1" applyFont="1" applyFill="1" applyBorder="1">
      <alignment/>
      <protection/>
    </xf>
    <xf numFmtId="4" fontId="10" fillId="0" borderId="57" xfId="0" applyNumberFormat="1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59" xfId="0" applyFont="1" applyBorder="1" applyAlignment="1">
      <alignment/>
    </xf>
    <xf numFmtId="4" fontId="10" fillId="0" borderId="60" xfId="0" applyNumberFormat="1" applyFont="1" applyFill="1" applyBorder="1" applyAlignment="1">
      <alignment/>
    </xf>
    <xf numFmtId="0" fontId="10" fillId="0" borderId="45" xfId="55" applyFont="1" applyFill="1" applyBorder="1">
      <alignment/>
      <protection/>
    </xf>
    <xf numFmtId="0" fontId="10" fillId="0" borderId="61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45" xfId="55" applyFont="1" applyFill="1" applyBorder="1" quotePrefix="1">
      <alignment/>
      <protection/>
    </xf>
    <xf numFmtId="0" fontId="10" fillId="0" borderId="62" xfId="0" applyFont="1" applyBorder="1" applyAlignment="1">
      <alignment/>
    </xf>
    <xf numFmtId="0" fontId="10" fillId="0" borderId="42" xfId="0" applyFont="1" applyBorder="1" applyAlignment="1">
      <alignment/>
    </xf>
    <xf numFmtId="0" fontId="7" fillId="35" borderId="54" xfId="55" applyFont="1" applyFill="1" applyBorder="1">
      <alignment/>
      <protection/>
    </xf>
    <xf numFmtId="0" fontId="7" fillId="35" borderId="41" xfId="55" applyFont="1" applyFill="1" applyBorder="1">
      <alignment/>
      <protection/>
    </xf>
    <xf numFmtId="0" fontId="7" fillId="35" borderId="41" xfId="55" applyFont="1" applyFill="1" applyBorder="1" applyAlignment="1" quotePrefix="1">
      <alignment horizontal="center"/>
      <protection/>
    </xf>
    <xf numFmtId="0" fontId="7" fillId="35" borderId="53" xfId="55" applyFont="1" applyFill="1" applyBorder="1">
      <alignment/>
      <protection/>
    </xf>
    <xf numFmtId="0" fontId="7" fillId="35" borderId="45" xfId="55" applyFont="1" applyFill="1" applyBorder="1" applyAlignment="1">
      <alignment horizontal="left"/>
      <protection/>
    </xf>
    <xf numFmtId="0" fontId="7" fillId="35" borderId="42" xfId="0" applyFont="1" applyFill="1" applyBorder="1" applyAlignment="1">
      <alignment horizontal="center"/>
    </xf>
    <xf numFmtId="0" fontId="10" fillId="0" borderId="54" xfId="55" applyFont="1" applyFill="1" applyBorder="1">
      <alignment/>
      <protection/>
    </xf>
    <xf numFmtId="0" fontId="10" fillId="0" borderId="41" xfId="55" applyFont="1" applyFill="1" applyBorder="1">
      <alignment/>
      <protection/>
    </xf>
    <xf numFmtId="0" fontId="10" fillId="0" borderId="41" xfId="55" applyFont="1" applyFill="1" applyBorder="1" applyAlignment="1" quotePrefix="1">
      <alignment horizontal="center"/>
      <protection/>
    </xf>
    <xf numFmtId="0" fontId="10" fillId="0" borderId="41" xfId="55" applyFont="1" applyBorder="1" applyAlignment="1" quotePrefix="1">
      <alignment horizontal="left"/>
      <protection/>
    </xf>
    <xf numFmtId="0" fontId="10" fillId="0" borderId="45" xfId="55" applyFont="1" applyBorder="1" applyAlignment="1">
      <alignment horizontal="left"/>
      <protection/>
    </xf>
    <xf numFmtId="0" fontId="7" fillId="0" borderId="45" xfId="0" applyFont="1" applyBorder="1" applyAlignment="1">
      <alignment/>
    </xf>
    <xf numFmtId="0" fontId="7" fillId="0" borderId="42" xfId="0" applyFont="1" applyBorder="1" applyAlignment="1">
      <alignment horizontal="center"/>
    </xf>
    <xf numFmtId="3" fontId="7" fillId="0" borderId="42" xfId="0" applyNumberFormat="1" applyFont="1" applyBorder="1" applyAlignment="1">
      <alignment/>
    </xf>
    <xf numFmtId="0" fontId="10" fillId="0" borderId="63" xfId="55" applyFont="1" applyFill="1" applyBorder="1">
      <alignment/>
      <protection/>
    </xf>
    <xf numFmtId="0" fontId="10" fillId="0" borderId="46" xfId="55" applyFont="1" applyFill="1" applyBorder="1">
      <alignment/>
      <protection/>
    </xf>
    <xf numFmtId="0" fontId="10" fillId="0" borderId="46" xfId="55" applyFont="1" applyFill="1" applyBorder="1" applyAlignment="1" quotePrefix="1">
      <alignment horizontal="center"/>
      <protection/>
    </xf>
    <xf numFmtId="0" fontId="10" fillId="0" borderId="29" xfId="55" applyFont="1" applyBorder="1" applyAlignment="1">
      <alignment horizontal="left"/>
      <protection/>
    </xf>
    <xf numFmtId="0" fontId="10" fillId="0" borderId="45" xfId="55" applyFont="1" applyBorder="1" applyAlignment="1" quotePrefix="1">
      <alignment horizontal="left"/>
      <protection/>
    </xf>
    <xf numFmtId="0" fontId="10" fillId="0" borderId="42" xfId="0" applyFont="1" applyBorder="1" applyAlignment="1">
      <alignment horizontal="center"/>
    </xf>
    <xf numFmtId="3" fontId="10" fillId="0" borderId="42" xfId="0" applyNumberFormat="1" applyFont="1" applyBorder="1" applyAlignment="1">
      <alignment/>
    </xf>
    <xf numFmtId="0" fontId="10" fillId="0" borderId="47" xfId="55" applyFont="1" applyBorder="1" applyAlignment="1" quotePrefix="1">
      <alignment horizontal="left"/>
      <protection/>
    </xf>
    <xf numFmtId="0" fontId="10" fillId="0" borderId="58" xfId="55" applyFont="1" applyFill="1" applyBorder="1">
      <alignment/>
      <protection/>
    </xf>
    <xf numFmtId="0" fontId="10" fillId="0" borderId="39" xfId="55" applyFont="1" applyFill="1" applyBorder="1">
      <alignment/>
      <protection/>
    </xf>
    <xf numFmtId="0" fontId="10" fillId="0" borderId="39" xfId="55" applyFont="1" applyFill="1" applyBorder="1" applyAlignment="1" quotePrefix="1">
      <alignment horizontal="center"/>
      <protection/>
    </xf>
    <xf numFmtId="0" fontId="10" fillId="0" borderId="59" xfId="55" applyFont="1" applyBorder="1">
      <alignment/>
      <protection/>
    </xf>
    <xf numFmtId="0" fontId="10" fillId="0" borderId="49" xfId="55" applyFont="1" applyFill="1" applyBorder="1">
      <alignment/>
      <protection/>
    </xf>
    <xf numFmtId="0" fontId="10" fillId="0" borderId="42" xfId="55" applyFont="1" applyFill="1" applyBorder="1">
      <alignment/>
      <protection/>
    </xf>
    <xf numFmtId="0" fontId="10" fillId="0" borderId="42" xfId="55" applyFont="1" applyFill="1" applyBorder="1" applyAlignment="1" quotePrefix="1">
      <alignment horizontal="center"/>
      <protection/>
    </xf>
    <xf numFmtId="0" fontId="10" fillId="0" borderId="50" xfId="55" applyFont="1" applyBorder="1">
      <alignment/>
      <protection/>
    </xf>
    <xf numFmtId="0" fontId="10" fillId="0" borderId="51" xfId="55" applyFont="1" applyFill="1" applyBorder="1">
      <alignment/>
      <protection/>
    </xf>
    <xf numFmtId="0" fontId="10" fillId="0" borderId="52" xfId="55" applyFont="1" applyFill="1" applyBorder="1">
      <alignment/>
      <protection/>
    </xf>
    <xf numFmtId="0" fontId="10" fillId="0" borderId="52" xfId="55" applyFont="1" applyFill="1" applyBorder="1" applyAlignment="1" quotePrefix="1">
      <alignment horizontal="center"/>
      <protection/>
    </xf>
    <xf numFmtId="0" fontId="10" fillId="0" borderId="53" xfId="55" applyFont="1" applyBorder="1">
      <alignment/>
      <protection/>
    </xf>
    <xf numFmtId="0" fontId="10" fillId="0" borderId="61" xfId="55" applyFont="1" applyFill="1" applyBorder="1">
      <alignment/>
      <protection/>
    </xf>
    <xf numFmtId="0" fontId="10" fillId="0" borderId="37" xfId="55" applyFont="1" applyFill="1" applyBorder="1">
      <alignment/>
      <protection/>
    </xf>
    <xf numFmtId="0" fontId="10" fillId="0" borderId="37" xfId="55" applyFont="1" applyFill="1" applyBorder="1" applyAlignment="1" quotePrefix="1">
      <alignment horizontal="center"/>
      <protection/>
    </xf>
    <xf numFmtId="0" fontId="10" fillId="0" borderId="29" xfId="55" applyFont="1" applyBorder="1">
      <alignment/>
      <protection/>
    </xf>
    <xf numFmtId="0" fontId="10" fillId="35" borderId="54" xfId="0" applyFont="1" applyFill="1" applyBorder="1" applyAlignment="1">
      <alignment/>
    </xf>
    <xf numFmtId="0" fontId="10" fillId="35" borderId="45" xfId="0" applyFont="1" applyFill="1" applyBorder="1" applyAlignment="1">
      <alignment horizontal="left"/>
    </xf>
    <xf numFmtId="0" fontId="7" fillId="35" borderId="64" xfId="0" applyFont="1" applyFill="1" applyBorder="1" applyAlignment="1">
      <alignment/>
    </xf>
    <xf numFmtId="0" fontId="7" fillId="35" borderId="65" xfId="0" applyFont="1" applyFill="1" applyBorder="1" applyAlignment="1">
      <alignment/>
    </xf>
    <xf numFmtId="0" fontId="7" fillId="35" borderId="65" xfId="0" applyFont="1" applyFill="1" applyBorder="1" applyAlignment="1">
      <alignment horizontal="center"/>
    </xf>
    <xf numFmtId="0" fontId="7" fillId="35" borderId="59" xfId="0" applyFont="1" applyFill="1" applyBorder="1" applyAlignment="1">
      <alignment/>
    </xf>
    <xf numFmtId="0" fontId="7" fillId="35" borderId="49" xfId="0" applyFont="1" applyFill="1" applyBorder="1" applyAlignment="1">
      <alignment/>
    </xf>
    <xf numFmtId="0" fontId="7" fillId="35" borderId="42" xfId="0" applyFont="1" applyFill="1" applyBorder="1" applyAlignment="1">
      <alignment/>
    </xf>
    <xf numFmtId="0" fontId="7" fillId="35" borderId="50" xfId="0" applyFont="1" applyFill="1" applyBorder="1" applyAlignment="1">
      <alignment/>
    </xf>
    <xf numFmtId="0" fontId="10" fillId="0" borderId="62" xfId="55" applyFont="1" applyFill="1" applyBorder="1">
      <alignment/>
      <protection/>
    </xf>
    <xf numFmtId="0" fontId="10" fillId="0" borderId="42" xfId="55" applyFont="1" applyBorder="1">
      <alignment/>
      <protection/>
    </xf>
    <xf numFmtId="0" fontId="7" fillId="35" borderId="41" xfId="55" applyFont="1" applyFill="1" applyBorder="1" quotePrefix="1">
      <alignment/>
      <protection/>
    </xf>
    <xf numFmtId="0" fontId="7" fillId="35" borderId="53" xfId="55" applyFont="1" applyFill="1" applyBorder="1" quotePrefix="1">
      <alignment/>
      <protection/>
    </xf>
    <xf numFmtId="0" fontId="7" fillId="35" borderId="45" xfId="55" applyFont="1" applyFill="1" applyBorder="1">
      <alignment/>
      <protection/>
    </xf>
    <xf numFmtId="0" fontId="10" fillId="0" borderId="54" xfId="55" applyFont="1" applyBorder="1">
      <alignment/>
      <protection/>
    </xf>
    <xf numFmtId="0" fontId="10" fillId="0" borderId="41" xfId="55" applyFont="1" applyBorder="1">
      <alignment/>
      <protection/>
    </xf>
    <xf numFmtId="0" fontId="10" fillId="0" borderId="41" xfId="55" applyFont="1" applyBorder="1" quotePrefix="1">
      <alignment/>
      <protection/>
    </xf>
    <xf numFmtId="0" fontId="10" fillId="0" borderId="45" xfId="55" applyFont="1" applyBorder="1">
      <alignment/>
      <protection/>
    </xf>
    <xf numFmtId="0" fontId="9" fillId="0" borderId="0" xfId="0" applyFont="1" applyAlignment="1">
      <alignment/>
    </xf>
    <xf numFmtId="0" fontId="10" fillId="0" borderId="64" xfId="55" applyFont="1" applyBorder="1">
      <alignment/>
      <protection/>
    </xf>
    <xf numFmtId="0" fontId="10" fillId="0" borderId="65" xfId="55" applyFont="1" applyBorder="1">
      <alignment/>
      <protection/>
    </xf>
    <xf numFmtId="0" fontId="10" fillId="0" borderId="65" xfId="55" applyFont="1" applyBorder="1" quotePrefix="1">
      <alignment/>
      <protection/>
    </xf>
    <xf numFmtId="0" fontId="10" fillId="0" borderId="59" xfId="55" applyFont="1" applyBorder="1" quotePrefix="1">
      <alignment/>
      <protection/>
    </xf>
    <xf numFmtId="0" fontId="10" fillId="0" borderId="49" xfId="55" applyFont="1" applyBorder="1">
      <alignment/>
      <protection/>
    </xf>
    <xf numFmtId="0" fontId="10" fillId="0" borderId="42" xfId="55" applyFont="1" applyBorder="1" quotePrefix="1">
      <alignment/>
      <protection/>
    </xf>
    <xf numFmtId="0" fontId="10" fillId="0" borderId="50" xfId="55" applyFont="1" applyBorder="1" quotePrefix="1">
      <alignment/>
      <protection/>
    </xf>
    <xf numFmtId="0" fontId="10" fillId="0" borderId="51" xfId="55" applyFont="1" applyBorder="1">
      <alignment/>
      <protection/>
    </xf>
    <xf numFmtId="0" fontId="10" fillId="0" borderId="52" xfId="55" applyFont="1" applyBorder="1">
      <alignment/>
      <protection/>
    </xf>
    <xf numFmtId="0" fontId="10" fillId="0" borderId="52" xfId="55" applyFont="1" applyBorder="1" quotePrefix="1">
      <alignment/>
      <protection/>
    </xf>
    <xf numFmtId="0" fontId="10" fillId="0" borderId="53" xfId="55" applyFont="1" applyBorder="1" quotePrefix="1">
      <alignment/>
      <protection/>
    </xf>
    <xf numFmtId="0" fontId="10" fillId="0" borderId="61" xfId="55" applyFont="1" applyBorder="1">
      <alignment/>
      <protection/>
    </xf>
    <xf numFmtId="0" fontId="10" fillId="0" borderId="37" xfId="55" applyFont="1" applyBorder="1">
      <alignment/>
      <protection/>
    </xf>
    <xf numFmtId="0" fontId="10" fillId="0" borderId="37" xfId="55" applyFont="1" applyBorder="1" quotePrefix="1">
      <alignment/>
      <protection/>
    </xf>
    <xf numFmtId="0" fontId="10" fillId="0" borderId="29" xfId="55" applyFont="1" applyBorder="1" quotePrefix="1">
      <alignment/>
      <protection/>
    </xf>
    <xf numFmtId="0" fontId="10" fillId="0" borderId="47" xfId="55" applyFont="1" applyBorder="1" quotePrefix="1">
      <alignment/>
      <protection/>
    </xf>
    <xf numFmtId="0" fontId="10" fillId="0" borderId="58" xfId="55" applyFont="1" applyBorder="1">
      <alignment/>
      <protection/>
    </xf>
    <xf numFmtId="0" fontId="10" fillId="0" borderId="39" xfId="55" applyFont="1" applyBorder="1">
      <alignment/>
      <protection/>
    </xf>
    <xf numFmtId="0" fontId="10" fillId="0" borderId="39" xfId="55" applyFont="1" applyBorder="1" quotePrefix="1">
      <alignment/>
      <protection/>
    </xf>
    <xf numFmtId="0" fontId="10" fillId="0" borderId="62" xfId="55" applyFont="1" applyBorder="1">
      <alignment/>
      <protection/>
    </xf>
    <xf numFmtId="0" fontId="7" fillId="0" borderId="54" xfId="55" applyFont="1" applyBorder="1">
      <alignment/>
      <protection/>
    </xf>
    <xf numFmtId="0" fontId="7" fillId="0" borderId="41" xfId="55" applyFont="1" applyBorder="1">
      <alignment/>
      <protection/>
    </xf>
    <xf numFmtId="0" fontId="7" fillId="0" borderId="41" xfId="55" applyFont="1" applyBorder="1" quotePrefix="1">
      <alignment/>
      <protection/>
    </xf>
    <xf numFmtId="0" fontId="7" fillId="0" borderId="53" xfId="55" applyFont="1" applyBorder="1" quotePrefix="1">
      <alignment/>
      <protection/>
    </xf>
    <xf numFmtId="0" fontId="7" fillId="0" borderId="45" xfId="55" applyFont="1" applyBorder="1">
      <alignment/>
      <protection/>
    </xf>
    <xf numFmtId="4" fontId="7" fillId="0" borderId="44" xfId="0" applyNumberFormat="1" applyFont="1" applyBorder="1" applyAlignment="1">
      <alignment/>
    </xf>
    <xf numFmtId="0" fontId="7" fillId="35" borderId="54" xfId="0" applyFont="1" applyFill="1" applyBorder="1" applyAlignment="1">
      <alignment/>
    </xf>
    <xf numFmtId="0" fontId="7" fillId="35" borderId="41" xfId="0" applyFont="1" applyFill="1" applyBorder="1" applyAlignment="1" quotePrefix="1">
      <alignment/>
    </xf>
    <xf numFmtId="0" fontId="7" fillId="35" borderId="53" xfId="0" applyFont="1" applyFill="1" applyBorder="1" applyAlignment="1">
      <alignment/>
    </xf>
    <xf numFmtId="0" fontId="10" fillId="0" borderId="64" xfId="0" applyFont="1" applyBorder="1" applyAlignment="1">
      <alignment/>
    </xf>
    <xf numFmtId="0" fontId="10" fillId="0" borderId="65" xfId="0" applyFont="1" applyBorder="1" applyAlignment="1">
      <alignment/>
    </xf>
    <xf numFmtId="0" fontId="10" fillId="0" borderId="65" xfId="0" applyFont="1" applyBorder="1" applyAlignment="1" quotePrefix="1">
      <alignment/>
    </xf>
    <xf numFmtId="0" fontId="10" fillId="0" borderId="59" xfId="0" applyFont="1" applyBorder="1" applyAlignment="1" quotePrefix="1">
      <alignment/>
    </xf>
    <xf numFmtId="0" fontId="10" fillId="0" borderId="49" xfId="0" applyFont="1" applyBorder="1" applyAlignment="1">
      <alignment/>
    </xf>
    <xf numFmtId="0" fontId="7" fillId="35" borderId="23" xfId="55" applyFont="1" applyFill="1" applyBorder="1">
      <alignment/>
      <protection/>
    </xf>
    <xf numFmtId="4" fontId="10" fillId="0" borderId="60" xfId="0" applyNumberFormat="1" applyFont="1" applyBorder="1" applyAlignment="1">
      <alignment/>
    </xf>
    <xf numFmtId="0" fontId="10" fillId="0" borderId="43" xfId="55" applyFont="1" applyBorder="1">
      <alignment/>
      <protection/>
    </xf>
    <xf numFmtId="0" fontId="10" fillId="0" borderId="43" xfId="55" applyFont="1" applyBorder="1" quotePrefix="1">
      <alignment/>
      <protection/>
    </xf>
    <xf numFmtId="0" fontId="10" fillId="0" borderId="56" xfId="0" applyFont="1" applyBorder="1" applyAlignment="1">
      <alignment/>
    </xf>
    <xf numFmtId="0" fontId="10" fillId="0" borderId="52" xfId="0" applyFont="1" applyBorder="1" applyAlignment="1">
      <alignment horizontal="center"/>
    </xf>
    <xf numFmtId="3" fontId="10" fillId="0" borderId="52" xfId="0" applyNumberFormat="1" applyFont="1" applyBorder="1" applyAlignment="1">
      <alignment/>
    </xf>
    <xf numFmtId="0" fontId="7" fillId="35" borderId="56" xfId="0" applyFont="1" applyFill="1" applyBorder="1" applyAlignment="1">
      <alignment/>
    </xf>
    <xf numFmtId="0" fontId="7" fillId="35" borderId="52" xfId="0" applyFont="1" applyFill="1" applyBorder="1" applyAlignment="1">
      <alignment horizontal="center"/>
    </xf>
    <xf numFmtId="3" fontId="7" fillId="35" borderId="52" xfId="0" applyNumberFormat="1" applyFont="1" applyFill="1" applyBorder="1" applyAlignment="1">
      <alignment/>
    </xf>
    <xf numFmtId="4" fontId="7" fillId="35" borderId="60" xfId="0" applyNumberFormat="1" applyFont="1" applyFill="1" applyBorder="1" applyAlignment="1">
      <alignment/>
    </xf>
    <xf numFmtId="0" fontId="10" fillId="35" borderId="29" xfId="0" applyFont="1" applyFill="1" applyBorder="1" applyAlignment="1" quotePrefix="1">
      <alignment/>
    </xf>
    <xf numFmtId="0" fontId="10" fillId="35" borderId="55" xfId="55" applyFont="1" applyFill="1" applyBorder="1" applyAlignment="1">
      <alignment/>
      <protection/>
    </xf>
    <xf numFmtId="0" fontId="2" fillId="0" borderId="56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55" xfId="55" applyFont="1" applyBorder="1" quotePrefix="1">
      <alignment/>
      <protection/>
    </xf>
    <xf numFmtId="0" fontId="10" fillId="0" borderId="29" xfId="0" applyFont="1" applyBorder="1" applyAlignment="1" quotePrefix="1">
      <alignment/>
    </xf>
    <xf numFmtId="0" fontId="10" fillId="0" borderId="28" xfId="55" applyFont="1" applyBorder="1" quotePrefix="1">
      <alignment/>
      <protection/>
    </xf>
    <xf numFmtId="0" fontId="10" fillId="0" borderId="0" xfId="0" applyFont="1" applyBorder="1" applyAlignment="1">
      <alignment/>
    </xf>
    <xf numFmtId="0" fontId="10" fillId="0" borderId="37" xfId="0" applyFont="1" applyBorder="1" applyAlignment="1">
      <alignment horizontal="center"/>
    </xf>
    <xf numFmtId="3" fontId="10" fillId="0" borderId="37" xfId="0" applyNumberFormat="1" applyFont="1" applyBorder="1" applyAlignment="1">
      <alignment/>
    </xf>
    <xf numFmtId="4" fontId="7" fillId="0" borderId="66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14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9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Border="1" applyAlignment="1">
      <alignment/>
    </xf>
    <xf numFmtId="0" fontId="12" fillId="0" borderId="67" xfId="0" applyFont="1" applyBorder="1" applyAlignment="1">
      <alignment horizontal="center" vertical="center"/>
    </xf>
    <xf numFmtId="43" fontId="2" fillId="0" borderId="0" xfId="42" applyFont="1" applyAlignment="1">
      <alignment/>
    </xf>
    <xf numFmtId="0" fontId="13" fillId="0" borderId="68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4" fontId="13" fillId="0" borderId="69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3" fontId="2" fillId="0" borderId="0" xfId="0" applyNumberFormat="1" applyFont="1" applyAlignment="1">
      <alignment/>
    </xf>
    <xf numFmtId="0" fontId="13" fillId="0" borderId="11" xfId="0" applyFont="1" applyBorder="1" applyAlignment="1" quotePrefix="1">
      <alignment vertical="center"/>
    </xf>
    <xf numFmtId="0" fontId="13" fillId="0" borderId="67" xfId="0" applyFont="1" applyBorder="1" applyAlignment="1">
      <alignment horizontal="right" vertical="center"/>
    </xf>
    <xf numFmtId="0" fontId="13" fillId="0" borderId="70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13" fillId="0" borderId="72" xfId="0" applyFont="1" applyBorder="1" applyAlignment="1">
      <alignment vertical="center" wrapText="1"/>
    </xf>
    <xf numFmtId="0" fontId="13" fillId="0" borderId="70" xfId="0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13" fillId="0" borderId="72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7" fillId="35" borderId="43" xfId="0" applyFont="1" applyFill="1" applyBorder="1" applyAlignment="1" quotePrefix="1">
      <alignment horizontal="left"/>
    </xf>
    <xf numFmtId="4" fontId="7" fillId="35" borderId="48" xfId="0" applyNumberFormat="1" applyFont="1" applyFill="1" applyBorder="1" applyAlignment="1">
      <alignment/>
    </xf>
    <xf numFmtId="43" fontId="2" fillId="35" borderId="0" xfId="42" applyFont="1" applyFill="1" applyAlignment="1">
      <alignment/>
    </xf>
    <xf numFmtId="43" fontId="2" fillId="35" borderId="0" xfId="0" applyNumberFormat="1" applyFont="1" applyFill="1" applyAlignment="1">
      <alignment/>
    </xf>
    <xf numFmtId="0" fontId="0" fillId="0" borderId="10" xfId="0" applyBorder="1" applyAlignment="1">
      <alignment/>
    </xf>
    <xf numFmtId="4" fontId="13" fillId="0" borderId="12" xfId="0" applyNumberFormat="1" applyFont="1" applyBorder="1" applyAlignment="1">
      <alignment vertical="center"/>
    </xf>
    <xf numFmtId="4" fontId="3" fillId="35" borderId="44" xfId="0" applyNumberFormat="1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0" fillId="35" borderId="46" xfId="0" applyFont="1" applyFill="1" applyBorder="1" applyAlignment="1">
      <alignment/>
    </xf>
    <xf numFmtId="0" fontId="10" fillId="35" borderId="46" xfId="0" applyFont="1" applyFill="1" applyBorder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7" fillId="35" borderId="41" xfId="0" applyFont="1" applyFill="1" applyBorder="1" applyAlignment="1">
      <alignment horizontal="center"/>
    </xf>
    <xf numFmtId="0" fontId="2" fillId="35" borderId="45" xfId="0" applyFont="1" applyFill="1" applyBorder="1" applyAlignment="1">
      <alignment/>
    </xf>
    <xf numFmtId="0" fontId="2" fillId="35" borderId="50" xfId="0" applyFont="1" applyFill="1" applyBorder="1" applyAlignment="1">
      <alignment/>
    </xf>
    <xf numFmtId="0" fontId="10" fillId="35" borderId="73" xfId="0" applyFont="1" applyFill="1" applyBorder="1" applyAlignment="1">
      <alignment/>
    </xf>
    <xf numFmtId="0" fontId="10" fillId="35" borderId="74" xfId="0" applyFont="1" applyFill="1" applyBorder="1" applyAlignment="1">
      <alignment/>
    </xf>
    <xf numFmtId="0" fontId="10" fillId="35" borderId="71" xfId="0" applyFont="1" applyFill="1" applyBorder="1" applyAlignment="1" quotePrefix="1">
      <alignment horizontal="center"/>
    </xf>
    <xf numFmtId="0" fontId="10" fillId="35" borderId="75" xfId="0" applyFont="1" applyFill="1" applyBorder="1" applyAlignment="1">
      <alignment/>
    </xf>
    <xf numFmtId="0" fontId="2" fillId="0" borderId="41" xfId="0" applyFont="1" applyBorder="1" applyAlignment="1">
      <alignment/>
    </xf>
    <xf numFmtId="0" fontId="7" fillId="35" borderId="4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35" borderId="47" xfId="0" applyFont="1" applyFill="1" applyBorder="1" applyAlignment="1" quotePrefix="1">
      <alignment horizontal="center" vertical="center"/>
    </xf>
    <xf numFmtId="0" fontId="10" fillId="35" borderId="43" xfId="0" applyFont="1" applyFill="1" applyBorder="1" applyAlignment="1" quotePrefix="1">
      <alignment horizontal="left" vertical="center"/>
    </xf>
    <xf numFmtId="0" fontId="10" fillId="35" borderId="43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39" fontId="10" fillId="35" borderId="42" xfId="42" applyNumberFormat="1" applyFont="1" applyFill="1" applyBorder="1" applyAlignment="1">
      <alignment vertical="center"/>
    </xf>
    <xf numFmtId="4" fontId="10" fillId="35" borderId="48" xfId="0" applyNumberFormat="1" applyFont="1" applyFill="1" applyBorder="1" applyAlignment="1">
      <alignment vertical="center"/>
    </xf>
    <xf numFmtId="3" fontId="6" fillId="0" borderId="73" xfId="0" applyNumberFormat="1" applyFont="1" applyFill="1" applyBorder="1" applyAlignment="1">
      <alignment horizontal="left" vertical="center" wrapText="1"/>
    </xf>
    <xf numFmtId="3" fontId="6" fillId="0" borderId="24" xfId="0" applyNumberFormat="1" applyFont="1" applyFill="1" applyBorder="1" applyAlignment="1">
      <alignment horizontal="left" vertical="center" wrapText="1"/>
    </xf>
    <xf numFmtId="3" fontId="6" fillId="0" borderId="25" xfId="0" applyNumberFormat="1" applyFont="1" applyFill="1" applyBorder="1" applyAlignment="1">
      <alignment horizontal="left" vertical="center" wrapText="1"/>
    </xf>
    <xf numFmtId="0" fontId="7" fillId="35" borderId="38" xfId="0" applyFont="1" applyFill="1" applyBorder="1" applyAlignment="1">
      <alignment horizontal="left"/>
    </xf>
    <xf numFmtId="0" fontId="7" fillId="35" borderId="76" xfId="0" applyFont="1" applyFill="1" applyBorder="1" applyAlignment="1">
      <alignment horizontal="left"/>
    </xf>
    <xf numFmtId="0" fontId="7" fillId="35" borderId="59" xfId="0" applyFont="1" applyFill="1" applyBorder="1" applyAlignment="1">
      <alignment horizontal="left"/>
    </xf>
    <xf numFmtId="0" fontId="10" fillId="35" borderId="45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35" borderId="45" xfId="0" applyFont="1" applyFill="1" applyBorder="1" applyAlignment="1" quotePrefix="1">
      <alignment horizontal="left" vertical="center" wrapText="1"/>
    </xf>
    <xf numFmtId="0" fontId="7" fillId="35" borderId="43" xfId="0" applyFont="1" applyFill="1" applyBorder="1" applyAlignment="1" quotePrefix="1">
      <alignment/>
    </xf>
    <xf numFmtId="0" fontId="10" fillId="35" borderId="56" xfId="0" applyFont="1" applyFill="1" applyBorder="1" applyAlignment="1">
      <alignment/>
    </xf>
    <xf numFmtId="0" fontId="58" fillId="0" borderId="0" xfId="0" applyFont="1" applyBorder="1" applyAlignment="1">
      <alignment/>
    </xf>
    <xf numFmtId="0" fontId="14" fillId="35" borderId="45" xfId="0" applyFont="1" applyFill="1" applyBorder="1" applyAlignment="1">
      <alignment/>
    </xf>
    <xf numFmtId="0" fontId="14" fillId="35" borderId="43" xfId="0" applyFont="1" applyFill="1" applyBorder="1" applyAlignment="1">
      <alignment horizontal="center"/>
    </xf>
    <xf numFmtId="0" fontId="14" fillId="35" borderId="42" xfId="0" applyFont="1" applyFill="1" applyBorder="1" applyAlignment="1">
      <alignment horizontal="center"/>
    </xf>
    <xf numFmtId="39" fontId="14" fillId="35" borderId="42" xfId="42" applyNumberFormat="1" applyFont="1" applyFill="1" applyBorder="1" applyAlignment="1">
      <alignment/>
    </xf>
    <xf numFmtId="4" fontId="14" fillId="35" borderId="44" xfId="0" applyNumberFormat="1" applyFont="1" applyFill="1" applyBorder="1" applyAlignment="1">
      <alignment/>
    </xf>
    <xf numFmtId="0" fontId="58" fillId="0" borderId="45" xfId="0" applyFont="1" applyBorder="1" applyAlignment="1">
      <alignment/>
    </xf>
    <xf numFmtId="0" fontId="58" fillId="0" borderId="56" xfId="0" applyFont="1" applyBorder="1" applyAlignment="1">
      <alignment/>
    </xf>
    <xf numFmtId="0" fontId="0" fillId="0" borderId="22" xfId="0" applyBorder="1" applyAlignment="1">
      <alignment/>
    </xf>
    <xf numFmtId="4" fontId="14" fillId="35" borderId="48" xfId="0" applyNumberFormat="1" applyFont="1" applyFill="1" applyBorder="1" applyAlignment="1">
      <alignment/>
    </xf>
    <xf numFmtId="166" fontId="14" fillId="35" borderId="42" xfId="42" applyNumberFormat="1" applyFont="1" applyFill="1" applyBorder="1" applyAlignment="1">
      <alignment/>
    </xf>
    <xf numFmtId="0" fontId="58" fillId="0" borderId="76" xfId="0" applyFont="1" applyBorder="1" applyAlignment="1">
      <alignment/>
    </xf>
    <xf numFmtId="0" fontId="7" fillId="35" borderId="46" xfId="0" applyFont="1" applyFill="1" applyBorder="1" applyAlignment="1" quotePrefix="1">
      <alignment/>
    </xf>
    <xf numFmtId="0" fontId="10" fillId="35" borderId="63" xfId="0" applyFont="1" applyFill="1" applyBorder="1" applyAlignment="1">
      <alignment/>
    </xf>
    <xf numFmtId="0" fontId="10" fillId="35" borderId="46" xfId="0" applyFont="1" applyFill="1" applyBorder="1" applyAlignment="1" quotePrefix="1">
      <alignment/>
    </xf>
    <xf numFmtId="0" fontId="10" fillId="35" borderId="55" xfId="0" applyFont="1" applyFill="1" applyBorder="1" applyAlignment="1" quotePrefix="1">
      <alignment/>
    </xf>
    <xf numFmtId="0" fontId="58" fillId="0" borderId="77" xfId="0" applyFont="1" applyBorder="1" applyAlignment="1">
      <alignment/>
    </xf>
    <xf numFmtId="0" fontId="14" fillId="35" borderId="56" xfId="0" applyFont="1" applyFill="1" applyBorder="1" applyAlignment="1">
      <alignment/>
    </xf>
    <xf numFmtId="0" fontId="14" fillId="35" borderId="55" xfId="0" applyFont="1" applyFill="1" applyBorder="1" applyAlignment="1">
      <alignment horizontal="center"/>
    </xf>
    <xf numFmtId="0" fontId="14" fillId="35" borderId="52" xfId="0" applyFont="1" applyFill="1" applyBorder="1" applyAlignment="1">
      <alignment horizontal="center"/>
    </xf>
    <xf numFmtId="166" fontId="14" fillId="35" borderId="52" xfId="42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24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10" fillId="0" borderId="41" xfId="0" applyFont="1" applyFill="1" applyBorder="1" applyAlignment="1" quotePrefix="1">
      <alignment horizontal="center"/>
    </xf>
    <xf numFmtId="0" fontId="7" fillId="0" borderId="75" xfId="0" applyFont="1" applyFill="1" applyBorder="1" applyAlignment="1" quotePrefix="1">
      <alignment horizontal="center" vertical="center"/>
    </xf>
    <xf numFmtId="0" fontId="7" fillId="0" borderId="45" xfId="0" applyFont="1" applyFill="1" applyBorder="1" applyAlignment="1">
      <alignment/>
    </xf>
    <xf numFmtId="0" fontId="10" fillId="0" borderId="43" xfId="0" applyFont="1" applyFill="1" applyBorder="1" applyAlignment="1" quotePrefix="1">
      <alignment horizontal="left"/>
    </xf>
    <xf numFmtId="0" fontId="10" fillId="0" borderId="45" xfId="0" applyFont="1" applyFill="1" applyBorder="1" applyAlignment="1">
      <alignment/>
    </xf>
    <xf numFmtId="49" fontId="10" fillId="35" borderId="42" xfId="0" applyNumberFormat="1" applyFont="1" applyFill="1" applyBorder="1" applyAlignment="1">
      <alignment horizontal="center"/>
    </xf>
    <xf numFmtId="39" fontId="10" fillId="35" borderId="60" xfId="42" applyNumberFormat="1" applyFont="1" applyFill="1" applyBorder="1" applyAlignment="1">
      <alignment/>
    </xf>
    <xf numFmtId="4" fontId="7" fillId="35" borderId="57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1" xfId="0" applyFont="1" applyFill="1" applyBorder="1" applyAlignment="1" quotePrefix="1">
      <alignment horizontal="center" vertical="center"/>
    </xf>
    <xf numFmtId="4" fontId="7" fillId="35" borderId="57" xfId="0" applyNumberFormat="1" applyFont="1" applyFill="1" applyBorder="1" applyAlignment="1">
      <alignment horizontal="right" vertical="center"/>
    </xf>
    <xf numFmtId="0" fontId="10" fillId="35" borderId="45" xfId="0" applyFont="1" applyFill="1" applyBorder="1" applyAlignment="1" quotePrefix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0" fillId="0" borderId="46" xfId="0" applyFont="1" applyFill="1" applyBorder="1" applyAlignment="1" quotePrefix="1">
      <alignment horizontal="center"/>
    </xf>
    <xf numFmtId="39" fontId="10" fillId="35" borderId="44" xfId="42" applyNumberFormat="1" applyFont="1" applyFill="1" applyBorder="1" applyAlignment="1">
      <alignment/>
    </xf>
    <xf numFmtId="0" fontId="7" fillId="35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49" fontId="10" fillId="35" borderId="0" xfId="0" applyNumberFormat="1" applyFont="1" applyFill="1" applyBorder="1" applyAlignment="1">
      <alignment horizontal="center"/>
    </xf>
    <xf numFmtId="39" fontId="10" fillId="35" borderId="0" xfId="42" applyNumberFormat="1" applyFont="1" applyFill="1" applyBorder="1" applyAlignment="1">
      <alignment/>
    </xf>
    <xf numFmtId="0" fontId="7" fillId="0" borderId="43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left" wrapText="1"/>
    </xf>
    <xf numFmtId="0" fontId="10" fillId="0" borderId="43" xfId="0" applyFont="1" applyFill="1" applyBorder="1" applyAlignment="1" quotePrefix="1">
      <alignment horizontal="left" wrapText="1"/>
    </xf>
    <xf numFmtId="0" fontId="10" fillId="35" borderId="0" xfId="0" applyFont="1" applyFill="1" applyBorder="1" applyAlignment="1">
      <alignment/>
    </xf>
    <xf numFmtId="43" fontId="14" fillId="35" borderId="42" xfId="42" applyFont="1" applyFill="1" applyBorder="1" applyAlignment="1">
      <alignment/>
    </xf>
    <xf numFmtId="43" fontId="14" fillId="35" borderId="52" xfId="42" applyFont="1" applyFill="1" applyBorder="1" applyAlignment="1">
      <alignment/>
    </xf>
    <xf numFmtId="4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0" fontId="7" fillId="35" borderId="14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37" xfId="0" applyFont="1" applyFill="1" applyBorder="1" applyAlignment="1" quotePrefix="1">
      <alignment horizontal="center" vertical="center"/>
    </xf>
    <xf numFmtId="0" fontId="7" fillId="35" borderId="46" xfId="0" applyFont="1" applyFill="1" applyBorder="1" applyAlignment="1" quotePrefix="1">
      <alignment horizontal="center" vertical="center"/>
    </xf>
    <xf numFmtId="4" fontId="7" fillId="0" borderId="79" xfId="0" applyNumberFormat="1" applyFont="1" applyBorder="1" applyAlignment="1">
      <alignment/>
    </xf>
    <xf numFmtId="3" fontId="59" fillId="0" borderId="41" xfId="0" applyNumberFormat="1" applyFont="1" applyBorder="1" applyAlignment="1">
      <alignment/>
    </xf>
    <xf numFmtId="0" fontId="10" fillId="35" borderId="55" xfId="0" applyFont="1" applyFill="1" applyBorder="1" applyAlignment="1">
      <alignment horizontal="center"/>
    </xf>
    <xf numFmtId="0" fontId="10" fillId="35" borderId="52" xfId="0" applyFont="1" applyFill="1" applyBorder="1" applyAlignment="1">
      <alignment horizontal="center"/>
    </xf>
    <xf numFmtId="39" fontId="10" fillId="35" borderId="52" xfId="42" applyNumberFormat="1" applyFont="1" applyFill="1" applyBorder="1" applyAlignment="1">
      <alignment/>
    </xf>
    <xf numFmtId="0" fontId="10" fillId="0" borderId="41" xfId="0" applyFont="1" applyBorder="1" applyAlignment="1">
      <alignment horizontal="center"/>
    </xf>
    <xf numFmtId="3" fontId="10" fillId="0" borderId="41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4" fontId="10" fillId="0" borderId="79" xfId="0" applyNumberFormat="1" applyFont="1" applyBorder="1" applyAlignment="1">
      <alignment/>
    </xf>
    <xf numFmtId="4" fontId="7" fillId="0" borderId="57" xfId="0" applyNumberFormat="1" applyFont="1" applyBorder="1" applyAlignment="1">
      <alignment/>
    </xf>
    <xf numFmtId="0" fontId="0" fillId="0" borderId="80" xfId="0" applyBorder="1" applyAlignment="1">
      <alignment/>
    </xf>
    <xf numFmtId="3" fontId="60" fillId="0" borderId="41" xfId="0" applyNumberFormat="1" applyFont="1" applyBorder="1" applyAlignment="1">
      <alignment/>
    </xf>
    <xf numFmtId="39" fontId="0" fillId="0" borderId="0" xfId="0" applyNumberFormat="1" applyBorder="1" applyAlignment="1">
      <alignment/>
    </xf>
    <xf numFmtId="0" fontId="7" fillId="35" borderId="38" xfId="0" applyFont="1" applyFill="1" applyBorder="1" applyAlignment="1">
      <alignment horizontal="left"/>
    </xf>
    <xf numFmtId="0" fontId="7" fillId="35" borderId="76" xfId="0" applyFont="1" applyFill="1" applyBorder="1" applyAlignment="1">
      <alignment horizontal="left"/>
    </xf>
    <xf numFmtId="0" fontId="7" fillId="35" borderId="59" xfId="0" applyFont="1" applyFill="1" applyBorder="1" applyAlignment="1">
      <alignment horizontal="left"/>
    </xf>
    <xf numFmtId="0" fontId="7" fillId="35" borderId="43" xfId="0" applyFont="1" applyFill="1" applyBorder="1" applyAlignment="1" quotePrefix="1">
      <alignment horizontal="left" wrapText="1"/>
    </xf>
    <xf numFmtId="0" fontId="7" fillId="35" borderId="45" xfId="0" applyFont="1" applyFill="1" applyBorder="1" applyAlignment="1" quotePrefix="1">
      <alignment horizontal="left" wrapText="1"/>
    </xf>
    <xf numFmtId="0" fontId="7" fillId="35" borderId="50" xfId="0" applyFont="1" applyFill="1" applyBorder="1" applyAlignment="1" quotePrefix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35" borderId="43" xfId="0" applyFont="1" applyFill="1" applyBorder="1" applyAlignment="1">
      <alignment horizontal="left"/>
    </xf>
    <xf numFmtId="0" fontId="7" fillId="35" borderId="45" xfId="0" applyFont="1" applyFill="1" applyBorder="1" applyAlignment="1">
      <alignment horizontal="left"/>
    </xf>
    <xf numFmtId="0" fontId="7" fillId="35" borderId="50" xfId="0" applyFont="1" applyFill="1" applyBorder="1" applyAlignment="1">
      <alignment horizontal="left"/>
    </xf>
    <xf numFmtId="0" fontId="10" fillId="0" borderId="43" xfId="55" applyFont="1" applyFill="1" applyBorder="1" applyAlignment="1" quotePrefix="1">
      <alignment horizontal="left"/>
      <protection/>
    </xf>
    <xf numFmtId="0" fontId="10" fillId="0" borderId="45" xfId="55" applyFont="1" applyFill="1" applyBorder="1" applyAlignment="1" quotePrefix="1">
      <alignment horizontal="left"/>
      <protection/>
    </xf>
    <xf numFmtId="0" fontId="10" fillId="0" borderId="50" xfId="55" applyFont="1" applyFill="1" applyBorder="1" applyAlignment="1" quotePrefix="1">
      <alignment horizontal="left"/>
      <protection/>
    </xf>
    <xf numFmtId="0" fontId="8" fillId="34" borderId="81" xfId="0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3" fontId="9" fillId="34" borderId="68" xfId="0" applyNumberFormat="1" applyFont="1" applyFill="1" applyBorder="1" applyAlignment="1">
      <alignment horizontal="center" vertical="center"/>
    </xf>
    <xf numFmtId="3" fontId="2" fillId="34" borderId="83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7" fillId="35" borderId="85" xfId="0" applyFont="1" applyFill="1" applyBorder="1" applyAlignment="1">
      <alignment horizontal="left"/>
    </xf>
    <xf numFmtId="0" fontId="7" fillId="35" borderId="86" xfId="0" applyFont="1" applyFill="1" applyBorder="1" applyAlignment="1">
      <alignment horizontal="left"/>
    </xf>
    <xf numFmtId="0" fontId="7" fillId="35" borderId="87" xfId="0" applyFont="1" applyFill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35" borderId="43" xfId="55" applyFont="1" applyFill="1" applyBorder="1" applyAlignment="1" quotePrefix="1">
      <alignment/>
      <protection/>
    </xf>
    <xf numFmtId="0" fontId="7" fillId="35" borderId="45" xfId="55" applyFont="1" applyFill="1" applyBorder="1" applyAlignment="1" quotePrefix="1">
      <alignment/>
      <protection/>
    </xf>
    <xf numFmtId="0" fontId="7" fillId="0" borderId="88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4" borderId="91" xfId="0" applyFont="1" applyFill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center" vertical="center" shrinkToFit="1"/>
    </xf>
    <xf numFmtId="0" fontId="3" fillId="34" borderId="28" xfId="0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 shrinkToFit="1"/>
    </xf>
    <xf numFmtId="0" fontId="3" fillId="34" borderId="92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68" xfId="0" applyFont="1" applyFill="1" applyBorder="1" applyAlignment="1">
      <alignment horizontal="center" vertical="center" wrapText="1" shrinkToFit="1"/>
    </xf>
    <xf numFmtId="0" fontId="3" fillId="34" borderId="93" xfId="0" applyFont="1" applyFill="1" applyBorder="1" applyAlignment="1">
      <alignment horizontal="center" vertical="center" wrapText="1" shrinkToFit="1"/>
    </xf>
    <xf numFmtId="0" fontId="3" fillId="34" borderId="83" xfId="0" applyFont="1" applyFill="1" applyBorder="1" applyAlignment="1">
      <alignment horizontal="center" vertical="center" wrapText="1" shrinkToFit="1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3" fontId="6" fillId="0" borderId="94" xfId="0" applyNumberFormat="1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left" vertical="center" wrapText="1"/>
    </xf>
    <xf numFmtId="3" fontId="6" fillId="0" borderId="95" xfId="0" applyNumberFormat="1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74" xfId="0" applyFont="1" applyBorder="1" applyAlignment="1" quotePrefix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3" fontId="6" fillId="0" borderId="96" xfId="0" applyNumberFormat="1" applyFont="1" applyFill="1" applyBorder="1" applyAlignment="1">
      <alignment horizontal="left" vertical="center" wrapText="1"/>
    </xf>
    <xf numFmtId="3" fontId="6" fillId="0" borderId="89" xfId="0" applyNumberFormat="1" applyFont="1" applyFill="1" applyBorder="1" applyAlignment="1">
      <alignment horizontal="left" vertical="center" wrapText="1"/>
    </xf>
    <xf numFmtId="3" fontId="6" fillId="0" borderId="97" xfId="0" applyNumberFormat="1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4" fontId="6" fillId="0" borderId="74" xfId="0" applyNumberFormat="1" applyFont="1" applyFill="1" applyBorder="1" applyAlignment="1">
      <alignment horizontal="left"/>
    </xf>
    <xf numFmtId="164" fontId="6" fillId="0" borderId="20" xfId="0" applyNumberFormat="1" applyFont="1" applyFill="1" applyBorder="1" applyAlignment="1">
      <alignment horizontal="left"/>
    </xf>
    <xf numFmtId="164" fontId="6" fillId="0" borderId="21" xfId="0" applyNumberFormat="1" applyFont="1" applyFill="1" applyBorder="1" applyAlignment="1">
      <alignment horizontal="left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9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73" xfId="0" applyFont="1" applyBorder="1" applyAlignment="1" quotePrefix="1">
      <alignment horizontal="left" vertical="center" wrapText="1"/>
    </xf>
    <xf numFmtId="0" fontId="6" fillId="0" borderId="24" xfId="0" applyFont="1" applyBorder="1" applyAlignment="1" quotePrefix="1">
      <alignment horizontal="left" vertical="center" wrapText="1"/>
    </xf>
    <xf numFmtId="0" fontId="6" fillId="0" borderId="98" xfId="0" applyFont="1" applyBorder="1" applyAlignment="1" quotePrefix="1">
      <alignment horizontal="left" vertical="center" wrapText="1"/>
    </xf>
    <xf numFmtId="3" fontId="6" fillId="0" borderId="73" xfId="0" applyNumberFormat="1" applyFont="1" applyFill="1" applyBorder="1" applyAlignment="1">
      <alignment horizontal="left" vertical="center" wrapText="1"/>
    </xf>
    <xf numFmtId="3" fontId="6" fillId="0" borderId="24" xfId="0" applyNumberFormat="1" applyFont="1" applyFill="1" applyBorder="1" applyAlignment="1">
      <alignment horizontal="left" vertical="center" wrapText="1"/>
    </xf>
    <xf numFmtId="3" fontId="6" fillId="0" borderId="25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3" fontId="6" fillId="0" borderId="28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left" vertical="center" wrapText="1"/>
    </xf>
    <xf numFmtId="0" fontId="6" fillId="0" borderId="94" xfId="0" applyFont="1" applyBorder="1" applyAlignment="1" quotePrefix="1">
      <alignment horizontal="left" vertical="center"/>
    </xf>
    <xf numFmtId="0" fontId="6" fillId="0" borderId="22" xfId="0" applyFont="1" applyBorder="1" applyAlignment="1" quotePrefix="1">
      <alignment horizontal="left" vertical="center"/>
    </xf>
    <xf numFmtId="0" fontId="6" fillId="0" borderId="27" xfId="0" applyFont="1" applyBorder="1" applyAlignment="1" quotePrefix="1">
      <alignment horizontal="left" vertical="center"/>
    </xf>
    <xf numFmtId="0" fontId="6" fillId="0" borderId="20" xfId="0" applyFont="1" applyFill="1" applyBorder="1" applyAlignment="1">
      <alignment horizontal="left"/>
    </xf>
    <xf numFmtId="0" fontId="3" fillId="0" borderId="67" xfId="0" applyFont="1" applyBorder="1" applyAlignment="1">
      <alignment horizontal="center" vertical="center"/>
    </xf>
    <xf numFmtId="0" fontId="6" fillId="0" borderId="99" xfId="0" applyFont="1" applyBorder="1" applyAlignment="1" quotePrefix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3" fontId="5" fillId="0" borderId="94" xfId="0" applyNumberFormat="1" applyFont="1" applyFill="1" applyBorder="1" applyAlignment="1">
      <alignment horizontal="left" vertical="center"/>
    </xf>
    <xf numFmtId="3" fontId="5" fillId="0" borderId="22" xfId="0" applyNumberFormat="1" applyFont="1" applyFill="1" applyBorder="1" applyAlignment="1">
      <alignment horizontal="left" vertical="center"/>
    </xf>
    <xf numFmtId="3" fontId="5" fillId="0" borderId="95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" fontId="13" fillId="0" borderId="70" xfId="0" applyNumberFormat="1" applyFont="1" applyBorder="1" applyAlignment="1">
      <alignment horizontal="center" vertical="center"/>
    </xf>
    <xf numFmtId="4" fontId="13" fillId="0" borderId="31" xfId="0" applyNumberFormat="1" applyFont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0" fontId="7" fillId="35" borderId="45" xfId="0" applyFont="1" applyFill="1" applyBorder="1" applyAlignment="1">
      <alignment horizontal="left" vertical="center" wrapText="1"/>
    </xf>
    <xf numFmtId="0" fontId="7" fillId="35" borderId="50" xfId="0" applyFont="1" applyFill="1" applyBorder="1" applyAlignment="1">
      <alignment horizontal="left" vertical="center" wrapText="1"/>
    </xf>
    <xf numFmtId="0" fontId="7" fillId="35" borderId="45" xfId="55" applyFont="1" applyFill="1" applyBorder="1" applyAlignment="1" quotePrefix="1">
      <alignment horizontal="left" vertical="center" wrapText="1"/>
      <protection/>
    </xf>
    <xf numFmtId="0" fontId="7" fillId="35" borderId="50" xfId="55" applyFont="1" applyFill="1" applyBorder="1" applyAlignment="1" quotePrefix="1">
      <alignment horizontal="left" vertical="center" wrapText="1"/>
      <protection/>
    </xf>
    <xf numFmtId="0" fontId="7" fillId="35" borderId="43" xfId="55" applyFont="1" applyFill="1" applyBorder="1" applyAlignment="1" quotePrefix="1">
      <alignment horizontal="left" vertical="center" wrapText="1"/>
      <protection/>
    </xf>
    <xf numFmtId="0" fontId="10" fillId="35" borderId="45" xfId="0" applyFont="1" applyFill="1" applyBorder="1" applyAlignment="1">
      <alignment horizontal="left" vertical="center" wrapText="1"/>
    </xf>
    <xf numFmtId="0" fontId="10" fillId="35" borderId="50" xfId="0" applyFont="1" applyFill="1" applyBorder="1" applyAlignment="1">
      <alignment horizontal="left" vertical="center" wrapText="1"/>
    </xf>
    <xf numFmtId="0" fontId="6" fillId="0" borderId="41" xfId="0" applyFont="1" applyBorder="1" applyAlignment="1" quotePrefix="1">
      <alignment horizontal="left" vertical="center" wrapText="1"/>
    </xf>
    <xf numFmtId="0" fontId="10" fillId="0" borderId="89" xfId="0" applyFont="1" applyBorder="1" applyAlignment="1">
      <alignment horizontal="left"/>
    </xf>
    <xf numFmtId="0" fontId="10" fillId="0" borderId="97" xfId="0" applyFont="1" applyBorder="1" applyAlignment="1">
      <alignment horizontal="left"/>
    </xf>
    <xf numFmtId="0" fontId="6" fillId="0" borderId="16" xfId="0" applyFont="1" applyBorder="1" applyAlignment="1" quotePrefix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8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29" xfId="0" applyFont="1" applyBorder="1" applyAlignment="1" quotePrefix="1">
      <alignment horizontal="left" vertical="center"/>
    </xf>
    <xf numFmtId="0" fontId="7" fillId="0" borderId="43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left" wrapText="1"/>
    </xf>
    <xf numFmtId="0" fontId="7" fillId="0" borderId="50" xfId="0" applyFont="1" applyFill="1" applyBorder="1" applyAlignment="1">
      <alignment horizontal="left" wrapText="1"/>
    </xf>
    <xf numFmtId="0" fontId="7" fillId="35" borderId="43" xfId="0" applyFont="1" applyFill="1" applyBorder="1" applyAlignment="1" quotePrefix="1">
      <alignment horizontal="left" vertical="center" wrapText="1"/>
    </xf>
    <xf numFmtId="0" fontId="7" fillId="35" borderId="45" xfId="0" applyFont="1" applyFill="1" applyBorder="1" applyAlignment="1" quotePrefix="1">
      <alignment horizontal="left" vertical="center" wrapText="1"/>
    </xf>
    <xf numFmtId="0" fontId="7" fillId="35" borderId="50" xfId="0" applyFont="1" applyFill="1" applyBorder="1" applyAlignment="1" quotePrefix="1">
      <alignment horizontal="left" vertical="center" wrapText="1"/>
    </xf>
    <xf numFmtId="0" fontId="10" fillId="0" borderId="74" xfId="55" applyFont="1" applyBorder="1" applyAlignment="1" quotePrefix="1">
      <alignment horizontal="center"/>
      <protection/>
    </xf>
    <xf numFmtId="0" fontId="10" fillId="0" borderId="20" xfId="55" applyFont="1" applyBorder="1" applyAlignment="1" quotePrefix="1">
      <alignment horizontal="center"/>
      <protection/>
    </xf>
    <xf numFmtId="0" fontId="10" fillId="0" borderId="47" xfId="55" applyFont="1" applyBorder="1" applyAlignment="1" quotePrefix="1">
      <alignment horizontal="center"/>
      <protection/>
    </xf>
    <xf numFmtId="0" fontId="7" fillId="0" borderId="41" xfId="0" applyFont="1" applyBorder="1" applyAlignment="1">
      <alignment horizontal="center"/>
    </xf>
    <xf numFmtId="3" fontId="6" fillId="0" borderId="41" xfId="0" applyNumberFormat="1" applyFont="1" applyFill="1" applyBorder="1" applyAlignment="1">
      <alignment horizontal="left" vertical="center" wrapText="1"/>
    </xf>
    <xf numFmtId="0" fontId="6" fillId="0" borderId="74" xfId="0" applyFont="1" applyBorder="1" applyAlignment="1" quotePrefix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3" fontId="6" fillId="0" borderId="74" xfId="0" applyNumberFormat="1" applyFont="1" applyFill="1" applyBorder="1" applyAlignment="1">
      <alignment horizontal="left" vertical="center" wrapText="1"/>
    </xf>
    <xf numFmtId="3" fontId="6" fillId="0" borderId="20" xfId="0" applyNumberFormat="1" applyFont="1" applyFill="1" applyBorder="1" applyAlignment="1">
      <alignment horizontal="left" vertical="center" wrapText="1"/>
    </xf>
    <xf numFmtId="3" fontId="6" fillId="0" borderId="21" xfId="0" applyNumberFormat="1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left"/>
    </xf>
    <xf numFmtId="0" fontId="6" fillId="0" borderId="47" xfId="0" applyFont="1" applyBorder="1" applyAlignment="1" quotePrefix="1">
      <alignment horizontal="left" vertical="center" wrapText="1"/>
    </xf>
    <xf numFmtId="0" fontId="6" fillId="0" borderId="28" xfId="0" applyFont="1" applyBorder="1" applyAlignment="1" quotePrefix="1">
      <alignment horizontal="left" vertical="center" wrapText="1"/>
    </xf>
    <xf numFmtId="0" fontId="6" fillId="0" borderId="0" xfId="0" applyFont="1" applyBorder="1" applyAlignment="1" quotePrefix="1">
      <alignment horizontal="left" vertical="center" wrapText="1"/>
    </xf>
    <xf numFmtId="0" fontId="6" fillId="0" borderId="29" xfId="0" applyFont="1" applyBorder="1" applyAlignment="1" quotePrefix="1">
      <alignment horizontal="left" vertical="center" wrapText="1"/>
    </xf>
    <xf numFmtId="0" fontId="10" fillId="0" borderId="41" xfId="0" applyFont="1" applyBorder="1" applyAlignment="1">
      <alignment horizontal="left"/>
    </xf>
    <xf numFmtId="0" fontId="6" fillId="0" borderId="41" xfId="0" applyFont="1" applyBorder="1" applyAlignment="1">
      <alignment horizontal="left" vertical="center"/>
    </xf>
    <xf numFmtId="0" fontId="3" fillId="0" borderId="69" xfId="0" applyFont="1" applyBorder="1" applyAlignment="1">
      <alignment horizontal="center"/>
    </xf>
    <xf numFmtId="0" fontId="6" fillId="0" borderId="20" xfId="0" applyFont="1" applyBorder="1" applyAlignment="1" quotePrefix="1">
      <alignment horizontal="left" vertical="center" wrapText="1"/>
    </xf>
    <xf numFmtId="3" fontId="5" fillId="0" borderId="74" xfId="0" applyNumberFormat="1" applyFont="1" applyFill="1" applyBorder="1" applyAlignment="1">
      <alignment horizontal="left" vertical="center"/>
    </xf>
    <xf numFmtId="3" fontId="5" fillId="0" borderId="20" xfId="0" applyNumberFormat="1" applyFont="1" applyFill="1" applyBorder="1" applyAlignment="1">
      <alignment horizontal="left" vertical="center"/>
    </xf>
    <xf numFmtId="3" fontId="5" fillId="0" borderId="21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left" vertical="center"/>
    </xf>
    <xf numFmtId="0" fontId="10" fillId="0" borderId="45" xfId="0" applyFont="1" applyFill="1" applyBorder="1" applyAlignment="1">
      <alignment horizontal="left" wrapText="1"/>
    </xf>
    <xf numFmtId="0" fontId="10" fillId="0" borderId="50" xfId="0" applyFont="1" applyFill="1" applyBorder="1" applyAlignment="1">
      <alignment horizontal="left" wrapText="1"/>
    </xf>
    <xf numFmtId="0" fontId="7" fillId="35" borderId="45" xfId="0" applyFont="1" applyFill="1" applyBorder="1" applyAlignment="1" quotePrefix="1">
      <alignment horizontal="left"/>
    </xf>
    <xf numFmtId="0" fontId="7" fillId="35" borderId="50" xfId="0" applyFont="1" applyFill="1" applyBorder="1" applyAlignment="1" quotePrefix="1">
      <alignment horizontal="left"/>
    </xf>
    <xf numFmtId="0" fontId="10" fillId="35" borderId="45" xfId="0" applyFont="1" applyFill="1" applyBorder="1" applyAlignment="1">
      <alignment horizontal="left"/>
    </xf>
    <xf numFmtId="0" fontId="10" fillId="35" borderId="50" xfId="0" applyFont="1" applyFill="1" applyBorder="1" applyAlignment="1">
      <alignment horizontal="left"/>
    </xf>
    <xf numFmtId="0" fontId="10" fillId="35" borderId="45" xfId="0" applyFont="1" applyFill="1" applyBorder="1" applyAlignment="1">
      <alignment horizontal="left" wrapText="1"/>
    </xf>
    <xf numFmtId="0" fontId="10" fillId="35" borderId="50" xfId="0" applyFont="1" applyFill="1" applyBorder="1" applyAlignment="1">
      <alignment horizontal="left" wrapText="1"/>
    </xf>
    <xf numFmtId="0" fontId="7" fillId="35" borderId="43" xfId="0" applyFont="1" applyFill="1" applyBorder="1" applyAlignment="1">
      <alignment horizontal="left" wrapText="1"/>
    </xf>
    <xf numFmtId="0" fontId="7" fillId="35" borderId="45" xfId="0" applyFont="1" applyFill="1" applyBorder="1" applyAlignment="1">
      <alignment horizontal="left" wrapText="1"/>
    </xf>
    <xf numFmtId="0" fontId="7" fillId="35" borderId="50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ANGKO - BENA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0</xdr:rowOff>
    </xdr:from>
    <xdr:to>
      <xdr:col>15</xdr:col>
      <xdr:colOff>828675</xdr:colOff>
      <xdr:row>5</xdr:row>
      <xdr:rowOff>161925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991100" y="171450"/>
          <a:ext cx="1704975" cy="819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FORMUL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RK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-RAB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8</xdr:col>
      <xdr:colOff>161925</xdr:colOff>
      <xdr:row>1</xdr:row>
      <xdr:rowOff>85725</xdr:rowOff>
    </xdr:from>
    <xdr:to>
      <xdr:col>13</xdr:col>
      <xdr:colOff>161925</xdr:colOff>
      <xdr:row>3</xdr:row>
      <xdr:rowOff>123825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81125" y="257175"/>
          <a:ext cx="3305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KERJA DAN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ANGGARAN BIAYA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10</xdr:col>
      <xdr:colOff>800100</xdr:colOff>
      <xdr:row>111</xdr:row>
      <xdr:rowOff>85725</xdr:rowOff>
    </xdr:from>
    <xdr:to>
      <xdr:col>15</xdr:col>
      <xdr:colOff>1057275</xdr:colOff>
      <xdr:row>119</xdr:row>
      <xdr:rowOff>104775</xdr:rowOff>
    </xdr:to>
    <xdr:sp>
      <xdr:nvSpPr>
        <xdr:cNvPr id="3" name="Text Box 4275"/>
        <xdr:cNvSpPr txBox="1">
          <a:spLocks noChangeArrowheads="1"/>
        </xdr:cNvSpPr>
      </xdr:nvSpPr>
      <xdr:spPr>
        <a:xfrm>
          <a:off x="3181350" y="8191500"/>
          <a:ext cx="37433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Bungkulan, 3 September 2018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Pelaksana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Kegiatan Anggaran Kegiatan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PUTU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AGUS WERDI PUTRA</a:t>
          </a:r>
        </a:p>
      </xdr:txBody>
    </xdr:sp>
    <xdr:clientData/>
  </xdr:twoCellAnchor>
  <xdr:twoCellAnchor>
    <xdr:from>
      <xdr:col>0</xdr:col>
      <xdr:colOff>28575</xdr:colOff>
      <xdr:row>120</xdr:row>
      <xdr:rowOff>19050</xdr:rowOff>
    </xdr:from>
    <xdr:to>
      <xdr:col>15</xdr:col>
      <xdr:colOff>1057275</xdr:colOff>
      <xdr:row>123</xdr:row>
      <xdr:rowOff>66675</xdr:rowOff>
    </xdr:to>
    <xdr:sp>
      <xdr:nvSpPr>
        <xdr:cNvPr id="4" name="Text Box 4276"/>
        <xdr:cNvSpPr txBox="1">
          <a:spLocks noChangeArrowheads="1"/>
        </xdr:cNvSpPr>
      </xdr:nvSpPr>
      <xdr:spPr>
        <a:xfrm>
          <a:off x="28575" y="9582150"/>
          <a:ext cx="68961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Keterangan                          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Pembahasan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Catatan Hasil Pembahasan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</a:p>
      </xdr:txBody>
    </xdr:sp>
    <xdr:clientData/>
  </xdr:twoCellAnchor>
  <xdr:twoCellAnchor>
    <xdr:from>
      <xdr:col>0</xdr:col>
      <xdr:colOff>180975</xdr:colOff>
      <xdr:row>111</xdr:row>
      <xdr:rowOff>47625</xdr:rowOff>
    </xdr:from>
    <xdr:to>
      <xdr:col>10</xdr:col>
      <xdr:colOff>704850</xdr:colOff>
      <xdr:row>119</xdr:row>
      <xdr:rowOff>152400</xdr:rowOff>
    </xdr:to>
    <xdr:sp>
      <xdr:nvSpPr>
        <xdr:cNvPr id="5" name="Text Box 4275"/>
        <xdr:cNvSpPr txBox="1">
          <a:spLocks noChangeArrowheads="1"/>
        </xdr:cNvSpPr>
      </xdr:nvSpPr>
      <xdr:spPr>
        <a:xfrm>
          <a:off x="180975" y="8153400"/>
          <a:ext cx="29051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Mengetahui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Perbekel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KETUT KUSUMA ARDANA,STP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123825</xdr:rowOff>
    </xdr:from>
    <xdr:to>
      <xdr:col>5</xdr:col>
      <xdr:colOff>161925</xdr:colOff>
      <xdr:row>5</xdr:row>
      <xdr:rowOff>161925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781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0</xdr:rowOff>
    </xdr:from>
    <xdr:to>
      <xdr:col>15</xdr:col>
      <xdr:colOff>828675</xdr:colOff>
      <xdr:row>5</xdr:row>
      <xdr:rowOff>161925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5200650" y="171450"/>
          <a:ext cx="1724025" cy="819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FORMUL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RK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-RAB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8</xdr:col>
      <xdr:colOff>161925</xdr:colOff>
      <xdr:row>1</xdr:row>
      <xdr:rowOff>85725</xdr:rowOff>
    </xdr:from>
    <xdr:to>
      <xdr:col>13</xdr:col>
      <xdr:colOff>161925</xdr:colOff>
      <xdr:row>3</xdr:row>
      <xdr:rowOff>123825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81125" y="257175"/>
          <a:ext cx="3514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KERJA DAN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ANGGARAN BIAYA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10</xdr:col>
      <xdr:colOff>647700</xdr:colOff>
      <xdr:row>56</xdr:row>
      <xdr:rowOff>85725</xdr:rowOff>
    </xdr:from>
    <xdr:to>
      <xdr:col>15</xdr:col>
      <xdr:colOff>981075</xdr:colOff>
      <xdr:row>64</xdr:row>
      <xdr:rowOff>104775</xdr:rowOff>
    </xdr:to>
    <xdr:sp>
      <xdr:nvSpPr>
        <xdr:cNvPr id="3" name="Text Box 4275"/>
        <xdr:cNvSpPr txBox="1">
          <a:spLocks noChangeArrowheads="1"/>
        </xdr:cNvSpPr>
      </xdr:nvSpPr>
      <xdr:spPr>
        <a:xfrm>
          <a:off x="3228975" y="9696450"/>
          <a:ext cx="384810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Bungkulan, 3 September 2018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Pelaksana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Kegiatan Anggaran Kegiatan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PUTU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AGUS WERDI PUTRA</a:t>
          </a:r>
        </a:p>
      </xdr:txBody>
    </xdr:sp>
    <xdr:clientData/>
  </xdr:twoCellAnchor>
  <xdr:twoCellAnchor>
    <xdr:from>
      <xdr:col>0</xdr:col>
      <xdr:colOff>28575</xdr:colOff>
      <xdr:row>65</xdr:row>
      <xdr:rowOff>19050</xdr:rowOff>
    </xdr:from>
    <xdr:to>
      <xdr:col>15</xdr:col>
      <xdr:colOff>981075</xdr:colOff>
      <xdr:row>68</xdr:row>
      <xdr:rowOff>66675</xdr:rowOff>
    </xdr:to>
    <xdr:sp>
      <xdr:nvSpPr>
        <xdr:cNvPr id="4" name="Text Box 4276"/>
        <xdr:cNvSpPr txBox="1">
          <a:spLocks noChangeArrowheads="1"/>
        </xdr:cNvSpPr>
      </xdr:nvSpPr>
      <xdr:spPr>
        <a:xfrm>
          <a:off x="28575" y="11087100"/>
          <a:ext cx="70485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Keterangan                          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Pembahasan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Catatan Hasil Pembahasan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</a:p>
      </xdr:txBody>
    </xdr:sp>
    <xdr:clientData/>
  </xdr:twoCellAnchor>
  <xdr:twoCellAnchor>
    <xdr:from>
      <xdr:col>0</xdr:col>
      <xdr:colOff>180975</xdr:colOff>
      <xdr:row>56</xdr:row>
      <xdr:rowOff>47625</xdr:rowOff>
    </xdr:from>
    <xdr:to>
      <xdr:col>10</xdr:col>
      <xdr:colOff>647700</xdr:colOff>
      <xdr:row>64</xdr:row>
      <xdr:rowOff>152400</xdr:rowOff>
    </xdr:to>
    <xdr:sp>
      <xdr:nvSpPr>
        <xdr:cNvPr id="5" name="Text Box 4275"/>
        <xdr:cNvSpPr txBox="1">
          <a:spLocks noChangeArrowheads="1"/>
        </xdr:cNvSpPr>
      </xdr:nvSpPr>
      <xdr:spPr>
        <a:xfrm>
          <a:off x="180975" y="9658350"/>
          <a:ext cx="304800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Mengetahui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Perbekel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KETUT KUSUMA ARDANA,STP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152400</xdr:rowOff>
    </xdr:from>
    <xdr:to>
      <xdr:col>6</xdr:col>
      <xdr:colOff>19050</xdr:colOff>
      <xdr:row>6</xdr:row>
      <xdr:rowOff>19050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81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0</xdr:rowOff>
    </xdr:from>
    <xdr:to>
      <xdr:col>15</xdr:col>
      <xdr:colOff>828675</xdr:colOff>
      <xdr:row>5</xdr:row>
      <xdr:rowOff>161925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5324475" y="171450"/>
          <a:ext cx="1752600" cy="819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FORMUL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RK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-RAB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8</xdr:col>
      <xdr:colOff>161925</xdr:colOff>
      <xdr:row>1</xdr:row>
      <xdr:rowOff>85725</xdr:rowOff>
    </xdr:from>
    <xdr:to>
      <xdr:col>13</xdr:col>
      <xdr:colOff>161925</xdr:colOff>
      <xdr:row>3</xdr:row>
      <xdr:rowOff>123825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81125" y="257175"/>
          <a:ext cx="36385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KERJA DAN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ANGGARAN BIAYA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10</xdr:col>
      <xdr:colOff>1066800</xdr:colOff>
      <xdr:row>112</xdr:row>
      <xdr:rowOff>85725</xdr:rowOff>
    </xdr:from>
    <xdr:to>
      <xdr:col>15</xdr:col>
      <xdr:colOff>981075</xdr:colOff>
      <xdr:row>120</xdr:row>
      <xdr:rowOff>104775</xdr:rowOff>
    </xdr:to>
    <xdr:sp>
      <xdr:nvSpPr>
        <xdr:cNvPr id="3" name="Text Box 4275"/>
        <xdr:cNvSpPr txBox="1">
          <a:spLocks noChangeArrowheads="1"/>
        </xdr:cNvSpPr>
      </xdr:nvSpPr>
      <xdr:spPr>
        <a:xfrm>
          <a:off x="3648075" y="8067675"/>
          <a:ext cx="358140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Bungkulan, 3 September 2018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Pelaksana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Kegiatan Anggaran Kegiatan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PUTU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AGUS WERDI PUTRA</a:t>
          </a:r>
        </a:p>
      </xdr:txBody>
    </xdr:sp>
    <xdr:clientData/>
  </xdr:twoCellAnchor>
  <xdr:twoCellAnchor>
    <xdr:from>
      <xdr:col>0</xdr:col>
      <xdr:colOff>28575</xdr:colOff>
      <xdr:row>121</xdr:row>
      <xdr:rowOff>19050</xdr:rowOff>
    </xdr:from>
    <xdr:to>
      <xdr:col>15</xdr:col>
      <xdr:colOff>981075</xdr:colOff>
      <xdr:row>124</xdr:row>
      <xdr:rowOff>66675</xdr:rowOff>
    </xdr:to>
    <xdr:sp>
      <xdr:nvSpPr>
        <xdr:cNvPr id="4" name="Text Box 4276"/>
        <xdr:cNvSpPr txBox="1">
          <a:spLocks noChangeArrowheads="1"/>
        </xdr:cNvSpPr>
      </xdr:nvSpPr>
      <xdr:spPr>
        <a:xfrm>
          <a:off x="28575" y="9458325"/>
          <a:ext cx="72009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Keterangan                          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Pembahasan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Catatan Hasil Pembahasan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</a:p>
      </xdr:txBody>
    </xdr:sp>
    <xdr:clientData/>
  </xdr:twoCellAnchor>
  <xdr:twoCellAnchor>
    <xdr:from>
      <xdr:col>0</xdr:col>
      <xdr:colOff>180975</xdr:colOff>
      <xdr:row>112</xdr:row>
      <xdr:rowOff>47625</xdr:rowOff>
    </xdr:from>
    <xdr:to>
      <xdr:col>10</xdr:col>
      <xdr:colOff>704850</xdr:colOff>
      <xdr:row>120</xdr:row>
      <xdr:rowOff>152400</xdr:rowOff>
    </xdr:to>
    <xdr:sp>
      <xdr:nvSpPr>
        <xdr:cNvPr id="5" name="Text Box 4275"/>
        <xdr:cNvSpPr txBox="1">
          <a:spLocks noChangeArrowheads="1"/>
        </xdr:cNvSpPr>
      </xdr:nvSpPr>
      <xdr:spPr>
        <a:xfrm>
          <a:off x="180975" y="8029575"/>
          <a:ext cx="310515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Mengetahui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Perbekel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KETUT KUSUMA ARDANA,STP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133350</xdr:rowOff>
    </xdr:from>
    <xdr:to>
      <xdr:col>5</xdr:col>
      <xdr:colOff>114300</xdr:colOff>
      <xdr:row>6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781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0</xdr:rowOff>
    </xdr:from>
    <xdr:to>
      <xdr:col>15</xdr:col>
      <xdr:colOff>828675</xdr:colOff>
      <xdr:row>5</xdr:row>
      <xdr:rowOff>161925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905375" y="171450"/>
          <a:ext cx="1571625" cy="819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FORMUL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RK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-RAB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8</xdr:col>
      <xdr:colOff>161925</xdr:colOff>
      <xdr:row>1</xdr:row>
      <xdr:rowOff>85725</xdr:rowOff>
    </xdr:from>
    <xdr:to>
      <xdr:col>13</xdr:col>
      <xdr:colOff>161925</xdr:colOff>
      <xdr:row>3</xdr:row>
      <xdr:rowOff>123825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81125" y="257175"/>
          <a:ext cx="32194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KERJA DAN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ANGGARAN BIAYA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10</xdr:col>
      <xdr:colOff>504825</xdr:colOff>
      <xdr:row>117</xdr:row>
      <xdr:rowOff>85725</xdr:rowOff>
    </xdr:from>
    <xdr:to>
      <xdr:col>15</xdr:col>
      <xdr:colOff>1057275</xdr:colOff>
      <xdr:row>125</xdr:row>
      <xdr:rowOff>104775</xdr:rowOff>
    </xdr:to>
    <xdr:sp>
      <xdr:nvSpPr>
        <xdr:cNvPr id="3" name="Text Box 4275"/>
        <xdr:cNvSpPr txBox="1">
          <a:spLocks noChangeArrowheads="1"/>
        </xdr:cNvSpPr>
      </xdr:nvSpPr>
      <xdr:spPr>
        <a:xfrm>
          <a:off x="3086100" y="9010650"/>
          <a:ext cx="361950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Bungkulan, 3 September 2018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Pelaksana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Kegiatan Anggaran Kegiatan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PUTU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AGUS WERDI PUTRA</a:t>
          </a:r>
        </a:p>
      </xdr:txBody>
    </xdr:sp>
    <xdr:clientData/>
  </xdr:twoCellAnchor>
  <xdr:twoCellAnchor>
    <xdr:from>
      <xdr:col>0</xdr:col>
      <xdr:colOff>28575</xdr:colOff>
      <xdr:row>126</xdr:row>
      <xdr:rowOff>19050</xdr:rowOff>
    </xdr:from>
    <xdr:to>
      <xdr:col>15</xdr:col>
      <xdr:colOff>1057275</xdr:colOff>
      <xdr:row>129</xdr:row>
      <xdr:rowOff>66675</xdr:rowOff>
    </xdr:to>
    <xdr:sp>
      <xdr:nvSpPr>
        <xdr:cNvPr id="4" name="Text Box 4276"/>
        <xdr:cNvSpPr txBox="1">
          <a:spLocks noChangeArrowheads="1"/>
        </xdr:cNvSpPr>
      </xdr:nvSpPr>
      <xdr:spPr>
        <a:xfrm>
          <a:off x="28575" y="10401300"/>
          <a:ext cx="66770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Keterangan                          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Pembahasan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Catatan Hasil Pembahasan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</a:p>
      </xdr:txBody>
    </xdr:sp>
    <xdr:clientData/>
  </xdr:twoCellAnchor>
  <xdr:twoCellAnchor>
    <xdr:from>
      <xdr:col>0</xdr:col>
      <xdr:colOff>180975</xdr:colOff>
      <xdr:row>117</xdr:row>
      <xdr:rowOff>47625</xdr:rowOff>
    </xdr:from>
    <xdr:to>
      <xdr:col>10</xdr:col>
      <xdr:colOff>504825</xdr:colOff>
      <xdr:row>125</xdr:row>
      <xdr:rowOff>152400</xdr:rowOff>
    </xdr:to>
    <xdr:sp>
      <xdr:nvSpPr>
        <xdr:cNvPr id="5" name="Text Box 4275"/>
        <xdr:cNvSpPr txBox="1">
          <a:spLocks noChangeArrowheads="1"/>
        </xdr:cNvSpPr>
      </xdr:nvSpPr>
      <xdr:spPr>
        <a:xfrm>
          <a:off x="180975" y="8972550"/>
          <a:ext cx="29051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Mengetahui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Perbekel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KETUT KUSUMA ARDANA,STP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142875</xdr:rowOff>
    </xdr:from>
    <xdr:to>
      <xdr:col>5</xdr:col>
      <xdr:colOff>152400</xdr:colOff>
      <xdr:row>6</xdr:row>
      <xdr:rowOff>9525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781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0</xdr:rowOff>
    </xdr:from>
    <xdr:to>
      <xdr:col>15</xdr:col>
      <xdr:colOff>828675</xdr:colOff>
      <xdr:row>5</xdr:row>
      <xdr:rowOff>161925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905375" y="171450"/>
          <a:ext cx="1571625" cy="819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FORMUL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RK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-RAB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8</xdr:col>
      <xdr:colOff>161925</xdr:colOff>
      <xdr:row>1</xdr:row>
      <xdr:rowOff>85725</xdr:rowOff>
    </xdr:from>
    <xdr:to>
      <xdr:col>13</xdr:col>
      <xdr:colOff>161925</xdr:colOff>
      <xdr:row>3</xdr:row>
      <xdr:rowOff>123825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81125" y="257175"/>
          <a:ext cx="32194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KERJA DAN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ANGGARAN BIAYA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10</xdr:col>
      <xdr:colOff>504825</xdr:colOff>
      <xdr:row>53</xdr:row>
      <xdr:rowOff>85725</xdr:rowOff>
    </xdr:from>
    <xdr:to>
      <xdr:col>15</xdr:col>
      <xdr:colOff>1057275</xdr:colOff>
      <xdr:row>61</xdr:row>
      <xdr:rowOff>104775</xdr:rowOff>
    </xdr:to>
    <xdr:sp>
      <xdr:nvSpPr>
        <xdr:cNvPr id="3" name="Text Box 4275"/>
        <xdr:cNvSpPr txBox="1">
          <a:spLocks noChangeArrowheads="1"/>
        </xdr:cNvSpPr>
      </xdr:nvSpPr>
      <xdr:spPr>
        <a:xfrm>
          <a:off x="3086100" y="9153525"/>
          <a:ext cx="361950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Bungkulan, 3 September 2018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Pelaksana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Kegiatan Anggaran Kegiatan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PUTU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AGUS WERDI PUTRA</a:t>
          </a:r>
        </a:p>
      </xdr:txBody>
    </xdr:sp>
    <xdr:clientData/>
  </xdr:twoCellAnchor>
  <xdr:twoCellAnchor>
    <xdr:from>
      <xdr:col>0</xdr:col>
      <xdr:colOff>28575</xdr:colOff>
      <xdr:row>62</xdr:row>
      <xdr:rowOff>19050</xdr:rowOff>
    </xdr:from>
    <xdr:to>
      <xdr:col>15</xdr:col>
      <xdr:colOff>1057275</xdr:colOff>
      <xdr:row>65</xdr:row>
      <xdr:rowOff>66675</xdr:rowOff>
    </xdr:to>
    <xdr:sp>
      <xdr:nvSpPr>
        <xdr:cNvPr id="4" name="Text Box 4276"/>
        <xdr:cNvSpPr txBox="1">
          <a:spLocks noChangeArrowheads="1"/>
        </xdr:cNvSpPr>
      </xdr:nvSpPr>
      <xdr:spPr>
        <a:xfrm>
          <a:off x="28575" y="10801350"/>
          <a:ext cx="66770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Keterangan                          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Pembahasan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Catatan Hasil Pembahasan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</a:p>
      </xdr:txBody>
    </xdr:sp>
    <xdr:clientData/>
  </xdr:twoCellAnchor>
  <xdr:twoCellAnchor>
    <xdr:from>
      <xdr:col>0</xdr:col>
      <xdr:colOff>180975</xdr:colOff>
      <xdr:row>53</xdr:row>
      <xdr:rowOff>47625</xdr:rowOff>
    </xdr:from>
    <xdr:to>
      <xdr:col>10</xdr:col>
      <xdr:colOff>504825</xdr:colOff>
      <xdr:row>61</xdr:row>
      <xdr:rowOff>152400</xdr:rowOff>
    </xdr:to>
    <xdr:sp>
      <xdr:nvSpPr>
        <xdr:cNvPr id="5" name="Text Box 4275"/>
        <xdr:cNvSpPr txBox="1">
          <a:spLocks noChangeArrowheads="1"/>
        </xdr:cNvSpPr>
      </xdr:nvSpPr>
      <xdr:spPr>
        <a:xfrm>
          <a:off x="180975" y="9115425"/>
          <a:ext cx="29051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Mengetahui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Perbekel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KETUT KUSUMA ARDANA,STP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142875</xdr:rowOff>
    </xdr:from>
    <xdr:to>
      <xdr:col>5</xdr:col>
      <xdr:colOff>152400</xdr:colOff>
      <xdr:row>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781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0</xdr:rowOff>
    </xdr:from>
    <xdr:to>
      <xdr:col>15</xdr:col>
      <xdr:colOff>828675</xdr:colOff>
      <xdr:row>5</xdr:row>
      <xdr:rowOff>161925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5238750" y="200025"/>
          <a:ext cx="1647825" cy="933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FORMUL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RK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-RAB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8</xdr:col>
      <xdr:colOff>161925</xdr:colOff>
      <xdr:row>1</xdr:row>
      <xdr:rowOff>85725</xdr:rowOff>
    </xdr:from>
    <xdr:to>
      <xdr:col>13</xdr:col>
      <xdr:colOff>161925</xdr:colOff>
      <xdr:row>3</xdr:row>
      <xdr:rowOff>123825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724025" y="285750"/>
          <a:ext cx="30575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KERJA DAN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ANGGARAN BIAYA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10</xdr:col>
      <xdr:colOff>1085850</xdr:colOff>
      <xdr:row>72</xdr:row>
      <xdr:rowOff>85725</xdr:rowOff>
    </xdr:from>
    <xdr:to>
      <xdr:col>15</xdr:col>
      <xdr:colOff>1028700</xdr:colOff>
      <xdr:row>80</xdr:row>
      <xdr:rowOff>104775</xdr:rowOff>
    </xdr:to>
    <xdr:sp>
      <xdr:nvSpPr>
        <xdr:cNvPr id="3" name="Text Box 4275"/>
        <xdr:cNvSpPr txBox="1">
          <a:spLocks noChangeArrowheads="1"/>
        </xdr:cNvSpPr>
      </xdr:nvSpPr>
      <xdr:spPr>
        <a:xfrm>
          <a:off x="3276600" y="14297025"/>
          <a:ext cx="381000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Bungkulan, 3 September  2018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Pelaksana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Kegiatan Anggaran Kegiatan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PUTU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AGUS WERDI PUTRA 
</a:t>
          </a:r>
        </a:p>
      </xdr:txBody>
    </xdr:sp>
    <xdr:clientData/>
  </xdr:twoCellAnchor>
  <xdr:twoCellAnchor>
    <xdr:from>
      <xdr:col>0</xdr:col>
      <xdr:colOff>28575</xdr:colOff>
      <xdr:row>81</xdr:row>
      <xdr:rowOff>19050</xdr:rowOff>
    </xdr:from>
    <xdr:to>
      <xdr:col>15</xdr:col>
      <xdr:colOff>1028700</xdr:colOff>
      <xdr:row>84</xdr:row>
      <xdr:rowOff>66675</xdr:rowOff>
    </xdr:to>
    <xdr:sp>
      <xdr:nvSpPr>
        <xdr:cNvPr id="4" name="Text Box 4276"/>
        <xdr:cNvSpPr txBox="1">
          <a:spLocks noChangeArrowheads="1"/>
        </xdr:cNvSpPr>
      </xdr:nvSpPr>
      <xdr:spPr>
        <a:xfrm>
          <a:off x="28575" y="15944850"/>
          <a:ext cx="70580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Keterangan                          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Pembahasan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Catatan Hasil Pembahasan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</a:p>
      </xdr:txBody>
    </xdr:sp>
    <xdr:clientData/>
  </xdr:twoCellAnchor>
  <xdr:twoCellAnchor>
    <xdr:from>
      <xdr:col>0</xdr:col>
      <xdr:colOff>180975</xdr:colOff>
      <xdr:row>72</xdr:row>
      <xdr:rowOff>47625</xdr:rowOff>
    </xdr:from>
    <xdr:to>
      <xdr:col>10</xdr:col>
      <xdr:colOff>704850</xdr:colOff>
      <xdr:row>80</xdr:row>
      <xdr:rowOff>152400</xdr:rowOff>
    </xdr:to>
    <xdr:sp>
      <xdr:nvSpPr>
        <xdr:cNvPr id="5" name="Text Box 4275"/>
        <xdr:cNvSpPr txBox="1">
          <a:spLocks noChangeArrowheads="1"/>
        </xdr:cNvSpPr>
      </xdr:nvSpPr>
      <xdr:spPr>
        <a:xfrm>
          <a:off x="180975" y="14258925"/>
          <a:ext cx="27146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Mengetahui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Perbekel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KETUT KUSUMA ARDANA,STP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5</xdr:col>
      <xdr:colOff>133350</xdr:colOff>
      <xdr:row>5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0</xdr:rowOff>
    </xdr:from>
    <xdr:to>
      <xdr:col>15</xdr:col>
      <xdr:colOff>828675</xdr:colOff>
      <xdr:row>5</xdr:row>
      <xdr:rowOff>161925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5076825" y="171450"/>
          <a:ext cx="1743075" cy="819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FORMUL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RK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-RAB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8</xdr:col>
      <xdr:colOff>161925</xdr:colOff>
      <xdr:row>1</xdr:row>
      <xdr:rowOff>85725</xdr:rowOff>
    </xdr:from>
    <xdr:to>
      <xdr:col>13</xdr:col>
      <xdr:colOff>161925</xdr:colOff>
      <xdr:row>3</xdr:row>
      <xdr:rowOff>123825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81125" y="257175"/>
          <a:ext cx="33909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KERJA DAN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ANGGARAN BIAYA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10</xdr:col>
      <xdr:colOff>581025</xdr:colOff>
      <xdr:row>55</xdr:row>
      <xdr:rowOff>85725</xdr:rowOff>
    </xdr:from>
    <xdr:to>
      <xdr:col>15</xdr:col>
      <xdr:colOff>1057275</xdr:colOff>
      <xdr:row>63</xdr:row>
      <xdr:rowOff>104775</xdr:rowOff>
    </xdr:to>
    <xdr:sp>
      <xdr:nvSpPr>
        <xdr:cNvPr id="3" name="Text Box 4275"/>
        <xdr:cNvSpPr txBox="1">
          <a:spLocks noChangeArrowheads="1"/>
        </xdr:cNvSpPr>
      </xdr:nvSpPr>
      <xdr:spPr>
        <a:xfrm>
          <a:off x="3162300" y="9991725"/>
          <a:ext cx="388620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Bungkulan, 3 September 2018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Pelaksana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Kegiatan Anggaran Kegiatan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PUTU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AGUS WERDI PUTRA</a:t>
          </a:r>
        </a:p>
      </xdr:txBody>
    </xdr:sp>
    <xdr:clientData/>
  </xdr:twoCellAnchor>
  <xdr:twoCellAnchor>
    <xdr:from>
      <xdr:col>0</xdr:col>
      <xdr:colOff>28575</xdr:colOff>
      <xdr:row>64</xdr:row>
      <xdr:rowOff>19050</xdr:rowOff>
    </xdr:from>
    <xdr:to>
      <xdr:col>15</xdr:col>
      <xdr:colOff>1057275</xdr:colOff>
      <xdr:row>67</xdr:row>
      <xdr:rowOff>66675</xdr:rowOff>
    </xdr:to>
    <xdr:sp>
      <xdr:nvSpPr>
        <xdr:cNvPr id="4" name="Text Box 4276"/>
        <xdr:cNvSpPr txBox="1">
          <a:spLocks noChangeArrowheads="1"/>
        </xdr:cNvSpPr>
      </xdr:nvSpPr>
      <xdr:spPr>
        <a:xfrm>
          <a:off x="28575" y="11639550"/>
          <a:ext cx="70199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Keterangan                          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Pembahasan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Catatan Hasil Pembahasan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</a:p>
      </xdr:txBody>
    </xdr:sp>
    <xdr:clientData/>
  </xdr:twoCellAnchor>
  <xdr:twoCellAnchor>
    <xdr:from>
      <xdr:col>0</xdr:col>
      <xdr:colOff>180975</xdr:colOff>
      <xdr:row>55</xdr:row>
      <xdr:rowOff>47625</xdr:rowOff>
    </xdr:from>
    <xdr:to>
      <xdr:col>10</xdr:col>
      <xdr:colOff>581025</xdr:colOff>
      <xdr:row>63</xdr:row>
      <xdr:rowOff>152400</xdr:rowOff>
    </xdr:to>
    <xdr:sp>
      <xdr:nvSpPr>
        <xdr:cNvPr id="5" name="Text Box 4275"/>
        <xdr:cNvSpPr txBox="1">
          <a:spLocks noChangeArrowheads="1"/>
        </xdr:cNvSpPr>
      </xdr:nvSpPr>
      <xdr:spPr>
        <a:xfrm>
          <a:off x="180975" y="9953625"/>
          <a:ext cx="29813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Mengetahui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Perbekel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KETUT KUSUMA ARDANA,STP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142875</xdr:rowOff>
    </xdr:from>
    <xdr:to>
      <xdr:col>5</xdr:col>
      <xdr:colOff>152400</xdr:colOff>
      <xdr:row>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781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0</xdr:rowOff>
    </xdr:from>
    <xdr:to>
      <xdr:col>15</xdr:col>
      <xdr:colOff>828675</xdr:colOff>
      <xdr:row>5</xdr:row>
      <xdr:rowOff>161925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5238750" y="200025"/>
          <a:ext cx="1647825" cy="933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FORMUL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RK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-RAB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8</xdr:col>
      <xdr:colOff>161925</xdr:colOff>
      <xdr:row>1</xdr:row>
      <xdr:rowOff>85725</xdr:rowOff>
    </xdr:from>
    <xdr:to>
      <xdr:col>13</xdr:col>
      <xdr:colOff>161925</xdr:colOff>
      <xdr:row>3</xdr:row>
      <xdr:rowOff>123825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724025" y="285750"/>
          <a:ext cx="30575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KERJA DAN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ANGGARAN BIAYA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10</xdr:col>
      <xdr:colOff>1085850</xdr:colOff>
      <xdr:row>115</xdr:row>
      <xdr:rowOff>85725</xdr:rowOff>
    </xdr:from>
    <xdr:to>
      <xdr:col>16</xdr:col>
      <xdr:colOff>0</xdr:colOff>
      <xdr:row>121</xdr:row>
      <xdr:rowOff>19050</xdr:rowOff>
    </xdr:to>
    <xdr:sp>
      <xdr:nvSpPr>
        <xdr:cNvPr id="3" name="Text Box 4275"/>
        <xdr:cNvSpPr txBox="1">
          <a:spLocks noChangeArrowheads="1"/>
        </xdr:cNvSpPr>
      </xdr:nvSpPr>
      <xdr:spPr>
        <a:xfrm>
          <a:off x="3276600" y="22745700"/>
          <a:ext cx="38100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Bungkulan, 3 September  2018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Pelaksana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Kegiatan Anggaran Kegiatan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PUTU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AGUS WERDI PUTRA 
</a:t>
          </a:r>
        </a:p>
      </xdr:txBody>
    </xdr:sp>
    <xdr:clientData/>
  </xdr:twoCellAnchor>
  <xdr:twoCellAnchor>
    <xdr:from>
      <xdr:col>0</xdr:col>
      <xdr:colOff>28575</xdr:colOff>
      <xdr:row>122</xdr:row>
      <xdr:rowOff>19050</xdr:rowOff>
    </xdr:from>
    <xdr:to>
      <xdr:col>15</xdr:col>
      <xdr:colOff>1028700</xdr:colOff>
      <xdr:row>124</xdr:row>
      <xdr:rowOff>0</xdr:rowOff>
    </xdr:to>
    <xdr:sp>
      <xdr:nvSpPr>
        <xdr:cNvPr id="4" name="Text Box 4276"/>
        <xdr:cNvSpPr txBox="1">
          <a:spLocks noChangeArrowheads="1"/>
        </xdr:cNvSpPr>
      </xdr:nvSpPr>
      <xdr:spPr>
        <a:xfrm>
          <a:off x="28575" y="24012525"/>
          <a:ext cx="70580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Keterangan                          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Pembahasan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Catatan Hasil Pembahasan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</a:p>
      </xdr:txBody>
    </xdr:sp>
    <xdr:clientData/>
  </xdr:twoCellAnchor>
  <xdr:twoCellAnchor>
    <xdr:from>
      <xdr:col>0</xdr:col>
      <xdr:colOff>180975</xdr:colOff>
      <xdr:row>115</xdr:row>
      <xdr:rowOff>47625</xdr:rowOff>
    </xdr:from>
    <xdr:to>
      <xdr:col>10</xdr:col>
      <xdr:colOff>704850</xdr:colOff>
      <xdr:row>120</xdr:row>
      <xdr:rowOff>161925</xdr:rowOff>
    </xdr:to>
    <xdr:sp>
      <xdr:nvSpPr>
        <xdr:cNvPr id="5" name="Text Box 4275"/>
        <xdr:cNvSpPr txBox="1">
          <a:spLocks noChangeArrowheads="1"/>
        </xdr:cNvSpPr>
      </xdr:nvSpPr>
      <xdr:spPr>
        <a:xfrm>
          <a:off x="180975" y="22707600"/>
          <a:ext cx="27146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Mengetahui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Perbekel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KETUT KUSUMA ARDANA,STP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5</xdr:col>
      <xdr:colOff>133350</xdr:colOff>
      <xdr:row>5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0</xdr:rowOff>
    </xdr:from>
    <xdr:to>
      <xdr:col>15</xdr:col>
      <xdr:colOff>828675</xdr:colOff>
      <xdr:row>5</xdr:row>
      <xdr:rowOff>161925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905375" y="171450"/>
          <a:ext cx="1571625" cy="819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FORMUL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IR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RK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-RAB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8</xdr:col>
      <xdr:colOff>161925</xdr:colOff>
      <xdr:row>1</xdr:row>
      <xdr:rowOff>85725</xdr:rowOff>
    </xdr:from>
    <xdr:to>
      <xdr:col>13</xdr:col>
      <xdr:colOff>161925</xdr:colOff>
      <xdr:row>3</xdr:row>
      <xdr:rowOff>123825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81125" y="257175"/>
          <a:ext cx="32194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KERJA DAN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RENCANA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ANGGARAN BIAYA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10</xdr:col>
      <xdr:colOff>504825</xdr:colOff>
      <xdr:row>108</xdr:row>
      <xdr:rowOff>85725</xdr:rowOff>
    </xdr:from>
    <xdr:to>
      <xdr:col>15</xdr:col>
      <xdr:colOff>1057275</xdr:colOff>
      <xdr:row>116</xdr:row>
      <xdr:rowOff>104775</xdr:rowOff>
    </xdr:to>
    <xdr:sp>
      <xdr:nvSpPr>
        <xdr:cNvPr id="3" name="Text Box 4275"/>
        <xdr:cNvSpPr txBox="1">
          <a:spLocks noChangeArrowheads="1"/>
        </xdr:cNvSpPr>
      </xdr:nvSpPr>
      <xdr:spPr>
        <a:xfrm>
          <a:off x="3086100" y="7543800"/>
          <a:ext cx="361950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Bungkulan, 3 September 2018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Pelaksana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Kegiatan Anggaran Kegiatan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PUTU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AGUS WERDI PUTRA</a:t>
          </a:r>
        </a:p>
      </xdr:txBody>
    </xdr:sp>
    <xdr:clientData/>
  </xdr:twoCellAnchor>
  <xdr:twoCellAnchor>
    <xdr:from>
      <xdr:col>0</xdr:col>
      <xdr:colOff>28575</xdr:colOff>
      <xdr:row>117</xdr:row>
      <xdr:rowOff>19050</xdr:rowOff>
    </xdr:from>
    <xdr:to>
      <xdr:col>15</xdr:col>
      <xdr:colOff>1057275</xdr:colOff>
      <xdr:row>120</xdr:row>
      <xdr:rowOff>66675</xdr:rowOff>
    </xdr:to>
    <xdr:sp>
      <xdr:nvSpPr>
        <xdr:cNvPr id="4" name="Text Box 4276"/>
        <xdr:cNvSpPr txBox="1">
          <a:spLocks noChangeArrowheads="1"/>
        </xdr:cNvSpPr>
      </xdr:nvSpPr>
      <xdr:spPr>
        <a:xfrm>
          <a:off x="28575" y="8934450"/>
          <a:ext cx="66770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Keterangan                          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Pembahasan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Catatan Hasil Pembahasan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</a:p>
      </xdr:txBody>
    </xdr:sp>
    <xdr:clientData/>
  </xdr:twoCellAnchor>
  <xdr:twoCellAnchor>
    <xdr:from>
      <xdr:col>0</xdr:col>
      <xdr:colOff>180975</xdr:colOff>
      <xdr:row>108</xdr:row>
      <xdr:rowOff>47625</xdr:rowOff>
    </xdr:from>
    <xdr:to>
      <xdr:col>10</xdr:col>
      <xdr:colOff>504825</xdr:colOff>
      <xdr:row>116</xdr:row>
      <xdr:rowOff>152400</xdr:rowOff>
    </xdr:to>
    <xdr:sp>
      <xdr:nvSpPr>
        <xdr:cNvPr id="5" name="Text Box 4275"/>
        <xdr:cNvSpPr txBox="1">
          <a:spLocks noChangeArrowheads="1"/>
        </xdr:cNvSpPr>
      </xdr:nvSpPr>
      <xdr:spPr>
        <a:xfrm>
          <a:off x="180975" y="7505700"/>
          <a:ext cx="29051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Mengetahui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Perbekel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Bungkulan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KETUT KUSUMA ARDANA,STP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142875</xdr:rowOff>
    </xdr:from>
    <xdr:to>
      <xdr:col>6</xdr:col>
      <xdr:colOff>38100</xdr:colOff>
      <xdr:row>5</xdr:row>
      <xdr:rowOff>57150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7"/>
  <sheetViews>
    <sheetView zoomScalePageLayoutView="0" workbookViewId="0" topLeftCell="A1">
      <selection activeCell="A1" sqref="A1:P138"/>
    </sheetView>
  </sheetViews>
  <sheetFormatPr defaultColWidth="9.140625" defaultRowHeight="15"/>
  <cols>
    <col min="1" max="1" width="3.00390625" style="4" customWidth="1"/>
    <col min="2" max="2" width="2.421875" style="4" customWidth="1"/>
    <col min="3" max="3" width="2.140625" style="4" customWidth="1"/>
    <col min="4" max="4" width="4.7109375" style="4" hidden="1" customWidth="1"/>
    <col min="5" max="5" width="2.8515625" style="4" customWidth="1"/>
    <col min="6" max="6" width="2.7109375" style="4" customWidth="1"/>
    <col min="7" max="7" width="3.28125" style="4" customWidth="1"/>
    <col min="8" max="8" width="1.8515625" style="4" customWidth="1"/>
    <col min="9" max="9" width="12.7109375" style="4" customWidth="1"/>
    <col min="10" max="10" width="4.7109375" style="4" customWidth="1"/>
    <col min="11" max="11" width="12.00390625" style="4" customWidth="1"/>
    <col min="12" max="12" width="13.28125" style="4" customWidth="1"/>
    <col min="13" max="14" width="6.8515625" style="318" customWidth="1"/>
    <col min="15" max="15" width="13.28125" style="4" customWidth="1"/>
    <col min="16" max="16" width="15.8515625" style="319" customWidth="1"/>
    <col min="17" max="17" width="11.7109375" style="4" bestFit="1" customWidth="1"/>
    <col min="18" max="18" width="9.140625" style="4" customWidth="1"/>
    <col min="19" max="19" width="12.8515625" style="4" bestFit="1" customWidth="1"/>
    <col min="20" max="16384" width="9.140625" style="4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1"/>
      <c r="P1" s="3"/>
    </row>
    <row r="2" spans="1:16" ht="12.75">
      <c r="A2" s="5"/>
      <c r="B2" s="6"/>
      <c r="C2" s="6"/>
      <c r="D2" s="6"/>
      <c r="E2" s="6"/>
      <c r="F2" s="6"/>
      <c r="G2" s="7"/>
      <c r="H2" s="560"/>
      <c r="I2" s="561"/>
      <c r="J2" s="561"/>
      <c r="K2" s="561"/>
      <c r="L2" s="561"/>
      <c r="M2" s="561"/>
      <c r="N2" s="562"/>
      <c r="O2" s="8"/>
      <c r="P2" s="9"/>
    </row>
    <row r="3" spans="1:16" ht="12.75">
      <c r="A3" s="10"/>
      <c r="B3" s="11"/>
      <c r="C3" s="11"/>
      <c r="D3" s="11"/>
      <c r="E3" s="11"/>
      <c r="F3" s="11"/>
      <c r="G3" s="12"/>
      <c r="H3" s="563"/>
      <c r="I3" s="564"/>
      <c r="J3" s="564"/>
      <c r="K3" s="564"/>
      <c r="L3" s="564"/>
      <c r="M3" s="564"/>
      <c r="N3" s="565"/>
      <c r="O3" s="13"/>
      <c r="P3" s="14"/>
    </row>
    <row r="4" spans="1:16" ht="13.5" thickBot="1">
      <c r="A4" s="10"/>
      <c r="B4" s="11"/>
      <c r="C4" s="11"/>
      <c r="D4" s="11"/>
      <c r="E4" s="11"/>
      <c r="F4" s="11"/>
      <c r="G4" s="12"/>
      <c r="H4" s="566"/>
      <c r="I4" s="567"/>
      <c r="J4" s="567"/>
      <c r="K4" s="567"/>
      <c r="L4" s="567"/>
      <c r="M4" s="567"/>
      <c r="N4" s="568"/>
      <c r="O4" s="13"/>
      <c r="P4" s="14"/>
    </row>
    <row r="5" spans="1:16" ht="12.75">
      <c r="A5" s="15"/>
      <c r="B5" s="16"/>
      <c r="C5" s="16"/>
      <c r="D5" s="16"/>
      <c r="E5" s="16"/>
      <c r="F5" s="16"/>
      <c r="G5" s="17"/>
      <c r="H5" s="483" t="s">
        <v>0</v>
      </c>
      <c r="I5" s="484"/>
      <c r="J5" s="484"/>
      <c r="K5" s="484"/>
      <c r="L5" s="484"/>
      <c r="M5" s="484"/>
      <c r="N5" s="485"/>
      <c r="O5" s="18"/>
      <c r="P5" s="19"/>
    </row>
    <row r="6" spans="1:16" ht="13.5" thickBot="1">
      <c r="A6" s="20"/>
      <c r="B6" s="21"/>
      <c r="C6" s="21"/>
      <c r="D6" s="21"/>
      <c r="E6" s="21"/>
      <c r="F6" s="21"/>
      <c r="G6" s="22"/>
      <c r="H6" s="491" t="s">
        <v>1</v>
      </c>
      <c r="I6" s="492"/>
      <c r="J6" s="492"/>
      <c r="K6" s="492"/>
      <c r="L6" s="492"/>
      <c r="M6" s="492"/>
      <c r="N6" s="493"/>
      <c r="O6" s="23"/>
      <c r="P6" s="24"/>
    </row>
    <row r="7" spans="1:16" ht="12.75">
      <c r="A7" s="569"/>
      <c r="B7" s="570"/>
      <c r="C7" s="570"/>
      <c r="D7" s="570"/>
      <c r="E7" s="570"/>
      <c r="F7" s="570"/>
      <c r="G7" s="570"/>
      <c r="H7" s="25"/>
      <c r="I7" s="26"/>
      <c r="J7" s="27"/>
      <c r="K7" s="26"/>
      <c r="L7" s="26"/>
      <c r="M7" s="28"/>
      <c r="N7" s="29"/>
      <c r="O7" s="25"/>
      <c r="P7" s="30"/>
    </row>
    <row r="8" spans="1:16" ht="12.75">
      <c r="A8" s="525"/>
      <c r="B8" s="526"/>
      <c r="C8" s="526"/>
      <c r="D8" s="526"/>
      <c r="E8" s="526"/>
      <c r="F8" s="526"/>
      <c r="G8" s="526"/>
      <c r="H8" s="31"/>
      <c r="I8" s="32"/>
      <c r="J8" s="33"/>
      <c r="K8" s="32"/>
      <c r="L8" s="32"/>
      <c r="M8" s="34"/>
      <c r="N8" s="35"/>
      <c r="O8" s="31"/>
      <c r="P8" s="36"/>
    </row>
    <row r="9" spans="1:16" ht="12.75">
      <c r="A9" s="525" t="s">
        <v>2</v>
      </c>
      <c r="B9" s="526"/>
      <c r="C9" s="526"/>
      <c r="D9" s="526"/>
      <c r="E9" s="526"/>
      <c r="F9" s="526"/>
      <c r="G9" s="526"/>
      <c r="H9" s="37" t="s">
        <v>3</v>
      </c>
      <c r="I9" s="38">
        <v>4</v>
      </c>
      <c r="J9" s="552" t="s">
        <v>140</v>
      </c>
      <c r="K9" s="552"/>
      <c r="L9" s="552"/>
      <c r="M9" s="39"/>
      <c r="N9" s="35"/>
      <c r="O9" s="31"/>
      <c r="P9" s="36"/>
    </row>
    <row r="10" spans="1:16" ht="12.75">
      <c r="A10" s="526" t="s">
        <v>4</v>
      </c>
      <c r="B10" s="526"/>
      <c r="C10" s="526"/>
      <c r="D10" s="526"/>
      <c r="E10" s="526"/>
      <c r="F10" s="526"/>
      <c r="G10" s="526"/>
      <c r="H10" s="4" t="s">
        <v>3</v>
      </c>
      <c r="I10" s="40">
        <v>4.3</v>
      </c>
      <c r="J10" s="552" t="s">
        <v>141</v>
      </c>
      <c r="K10" s="552"/>
      <c r="L10" s="552"/>
      <c r="M10" s="552"/>
      <c r="N10" s="552"/>
      <c r="O10" s="552"/>
      <c r="P10" s="41"/>
    </row>
    <row r="11" spans="1:16" ht="12.75">
      <c r="A11" s="525" t="s">
        <v>5</v>
      </c>
      <c r="B11" s="526"/>
      <c r="C11" s="526"/>
      <c r="D11" s="526"/>
      <c r="E11" s="526"/>
      <c r="F11" s="526"/>
      <c r="G11" s="526"/>
      <c r="H11" s="31" t="s">
        <v>3</v>
      </c>
      <c r="I11" s="42" t="s">
        <v>142</v>
      </c>
      <c r="J11" s="43" t="s">
        <v>159</v>
      </c>
      <c r="K11" s="43"/>
      <c r="L11" s="43"/>
      <c r="M11" s="43"/>
      <c r="N11" s="35"/>
      <c r="O11" s="31"/>
      <c r="P11" s="36"/>
    </row>
    <row r="12" spans="1:16" ht="12.75">
      <c r="A12" s="525" t="s">
        <v>6</v>
      </c>
      <c r="B12" s="526"/>
      <c r="C12" s="526"/>
      <c r="D12" s="526"/>
      <c r="E12" s="526"/>
      <c r="F12" s="526"/>
      <c r="G12" s="526"/>
      <c r="H12" s="31" t="s">
        <v>3</v>
      </c>
      <c r="I12" s="32" t="s">
        <v>7</v>
      </c>
      <c r="J12" s="44"/>
      <c r="K12" s="45"/>
      <c r="L12" s="45"/>
      <c r="M12" s="39"/>
      <c r="N12" s="35"/>
      <c r="O12" s="31"/>
      <c r="P12" s="36"/>
    </row>
    <row r="13" spans="1:16" ht="12.75">
      <c r="A13" s="525" t="s">
        <v>8</v>
      </c>
      <c r="B13" s="526"/>
      <c r="C13" s="526"/>
      <c r="D13" s="526"/>
      <c r="E13" s="526"/>
      <c r="F13" s="526"/>
      <c r="G13" s="526"/>
      <c r="H13" s="31" t="s">
        <v>3</v>
      </c>
      <c r="I13" s="46" t="s">
        <v>9</v>
      </c>
      <c r="J13" s="44"/>
      <c r="K13" s="45"/>
      <c r="L13" s="45"/>
      <c r="M13" s="39"/>
      <c r="N13" s="35"/>
      <c r="O13" s="31"/>
      <c r="P13" s="36"/>
    </row>
    <row r="14" spans="1:16" ht="12.75">
      <c r="A14" s="525" t="s">
        <v>10</v>
      </c>
      <c r="B14" s="526"/>
      <c r="C14" s="526"/>
      <c r="D14" s="526"/>
      <c r="E14" s="526"/>
      <c r="F14" s="526"/>
      <c r="G14" s="526"/>
      <c r="H14" s="31" t="s">
        <v>3</v>
      </c>
      <c r="I14" s="47" t="s">
        <v>347</v>
      </c>
      <c r="J14" s="44"/>
      <c r="K14" s="45"/>
      <c r="L14" s="45"/>
      <c r="M14" s="39"/>
      <c r="N14" s="35"/>
      <c r="O14" s="31"/>
      <c r="P14" s="36"/>
    </row>
    <row r="15" spans="1:16" ht="12.75">
      <c r="A15" s="525" t="s">
        <v>11</v>
      </c>
      <c r="B15" s="526"/>
      <c r="C15" s="526"/>
      <c r="D15" s="526"/>
      <c r="E15" s="526"/>
      <c r="F15" s="526"/>
      <c r="G15" s="526"/>
      <c r="H15" s="31" t="s">
        <v>3</v>
      </c>
      <c r="I15" s="32" t="s">
        <v>9</v>
      </c>
      <c r="J15" s="44"/>
      <c r="K15" s="45"/>
      <c r="L15" s="45"/>
      <c r="M15" s="39"/>
      <c r="N15" s="35"/>
      <c r="O15" s="31"/>
      <c r="P15" s="36"/>
    </row>
    <row r="16" spans="1:16" ht="12.75">
      <c r="A16" s="48" t="s">
        <v>12</v>
      </c>
      <c r="B16" s="49"/>
      <c r="C16" s="49"/>
      <c r="D16" s="49"/>
      <c r="E16" s="49"/>
      <c r="F16" s="49"/>
      <c r="G16" s="49"/>
      <c r="H16" s="50" t="s">
        <v>3</v>
      </c>
      <c r="I16" s="51"/>
      <c r="J16" s="52"/>
      <c r="K16" s="49"/>
      <c r="L16" s="49"/>
      <c r="M16" s="53"/>
      <c r="N16" s="54"/>
      <c r="O16" s="55" t="s">
        <v>305</v>
      </c>
      <c r="P16" s="56">
        <f>SUM(P35)</f>
        <v>10500000</v>
      </c>
    </row>
    <row r="17" spans="1:16" ht="13.5" thickBot="1">
      <c r="A17" s="527" t="s">
        <v>13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9"/>
    </row>
    <row r="18" spans="1:16" ht="13.5" thickBot="1">
      <c r="A18" s="553" t="s">
        <v>14</v>
      </c>
      <c r="B18" s="553"/>
      <c r="C18" s="553"/>
      <c r="D18" s="553"/>
      <c r="E18" s="553"/>
      <c r="F18" s="553"/>
      <c r="G18" s="553" t="s">
        <v>15</v>
      </c>
      <c r="H18" s="553"/>
      <c r="I18" s="553"/>
      <c r="J18" s="553"/>
      <c r="K18" s="553"/>
      <c r="L18" s="553"/>
      <c r="M18" s="553" t="s">
        <v>16</v>
      </c>
      <c r="N18" s="553"/>
      <c r="O18" s="553"/>
      <c r="P18" s="553"/>
    </row>
    <row r="19" spans="1:16" ht="12.75">
      <c r="A19" s="57" t="s">
        <v>17</v>
      </c>
      <c r="B19" s="58"/>
      <c r="C19" s="58"/>
      <c r="D19" s="58"/>
      <c r="E19" s="58"/>
      <c r="F19" s="59"/>
      <c r="G19" s="554" t="s">
        <v>144</v>
      </c>
      <c r="H19" s="555"/>
      <c r="I19" s="555"/>
      <c r="J19" s="555"/>
      <c r="K19" s="555"/>
      <c r="L19" s="556"/>
      <c r="M19" s="557" t="s">
        <v>146</v>
      </c>
      <c r="N19" s="558"/>
      <c r="O19" s="558"/>
      <c r="P19" s="559"/>
    </row>
    <row r="20" spans="1:16" ht="12.75">
      <c r="A20" s="515" t="s">
        <v>18</v>
      </c>
      <c r="B20" s="516"/>
      <c r="C20" s="516"/>
      <c r="D20" s="516"/>
      <c r="E20" s="516"/>
      <c r="F20" s="517"/>
      <c r="G20" s="518" t="s">
        <v>19</v>
      </c>
      <c r="H20" s="516"/>
      <c r="I20" s="516"/>
      <c r="J20" s="516"/>
      <c r="K20" s="516"/>
      <c r="L20" s="517"/>
      <c r="M20" s="530" t="s">
        <v>347</v>
      </c>
      <c r="N20" s="531"/>
      <c r="O20" s="531"/>
      <c r="P20" s="532"/>
    </row>
    <row r="21" spans="1:16" ht="12.75">
      <c r="A21" s="545" t="s">
        <v>20</v>
      </c>
      <c r="B21" s="478"/>
      <c r="C21" s="478"/>
      <c r="D21" s="478"/>
      <c r="E21" s="478"/>
      <c r="F21" s="478"/>
      <c r="G21" s="60" t="s">
        <v>145</v>
      </c>
      <c r="H21" s="61"/>
      <c r="I21" s="61"/>
      <c r="J21" s="61"/>
      <c r="K21" s="61"/>
      <c r="L21" s="62"/>
      <c r="M21" s="546" t="s">
        <v>146</v>
      </c>
      <c r="N21" s="547"/>
      <c r="O21" s="547"/>
      <c r="P21" s="548"/>
    </row>
    <row r="22" spans="1:16" ht="12.75">
      <c r="A22" s="536"/>
      <c r="B22" s="537"/>
      <c r="C22" s="537"/>
      <c r="D22" s="537"/>
      <c r="E22" s="537"/>
      <c r="F22" s="538"/>
      <c r="G22" s="549"/>
      <c r="H22" s="550"/>
      <c r="I22" s="550"/>
      <c r="J22" s="550"/>
      <c r="K22" s="550"/>
      <c r="L22" s="551"/>
      <c r="M22" s="512"/>
      <c r="N22" s="513"/>
      <c r="O22" s="513"/>
      <c r="P22" s="514"/>
    </row>
    <row r="23" spans="1:16" ht="19.5" customHeight="1">
      <c r="A23" s="533" t="s">
        <v>21</v>
      </c>
      <c r="B23" s="534"/>
      <c r="C23" s="534"/>
      <c r="D23" s="534"/>
      <c r="E23" s="534"/>
      <c r="F23" s="535"/>
      <c r="G23" s="539" t="s">
        <v>147</v>
      </c>
      <c r="H23" s="540"/>
      <c r="I23" s="540"/>
      <c r="J23" s="540"/>
      <c r="K23" s="540"/>
      <c r="L23" s="541"/>
      <c r="M23" s="542" t="s">
        <v>146</v>
      </c>
      <c r="N23" s="543"/>
      <c r="O23" s="543"/>
      <c r="P23" s="544"/>
    </row>
    <row r="24" spans="1:16" ht="12.75">
      <c r="A24" s="536"/>
      <c r="B24" s="537"/>
      <c r="C24" s="537"/>
      <c r="D24" s="537"/>
      <c r="E24" s="537"/>
      <c r="F24" s="538"/>
      <c r="G24" s="518" t="s">
        <v>148</v>
      </c>
      <c r="H24" s="516"/>
      <c r="I24" s="516"/>
      <c r="J24" s="516"/>
      <c r="K24" s="516"/>
      <c r="L24" s="517"/>
      <c r="M24" s="63"/>
      <c r="N24" s="64"/>
      <c r="O24" s="65"/>
      <c r="P24" s="66"/>
    </row>
    <row r="25" spans="1:16" ht="13.5" thickBot="1">
      <c r="A25" s="519" t="s">
        <v>22</v>
      </c>
      <c r="B25" s="520"/>
      <c r="C25" s="520"/>
      <c r="D25" s="520"/>
      <c r="E25" s="520"/>
      <c r="F25" s="521"/>
      <c r="G25" s="518" t="s">
        <v>149</v>
      </c>
      <c r="H25" s="516"/>
      <c r="I25" s="516"/>
      <c r="J25" s="516"/>
      <c r="K25" s="516"/>
      <c r="L25" s="517"/>
      <c r="M25" s="522"/>
      <c r="N25" s="523"/>
      <c r="O25" s="523"/>
      <c r="P25" s="524"/>
    </row>
    <row r="26" spans="1:16" ht="12.75">
      <c r="A26" s="476" t="s">
        <v>143</v>
      </c>
      <c r="B26" s="477"/>
      <c r="C26" s="477"/>
      <c r="D26" s="477"/>
      <c r="E26" s="477"/>
      <c r="F26" s="477"/>
      <c r="G26" s="478"/>
      <c r="H26" s="478"/>
      <c r="I26" s="478"/>
      <c r="J26" s="478"/>
      <c r="K26" s="478"/>
      <c r="L26" s="478"/>
      <c r="M26" s="477"/>
      <c r="N26" s="477"/>
      <c r="O26" s="477"/>
      <c r="P26" s="479"/>
    </row>
    <row r="27" spans="1:16" ht="13.5" thickBot="1">
      <c r="A27" s="480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2"/>
    </row>
    <row r="28" spans="1:16" ht="15">
      <c r="A28" s="483" t="s">
        <v>23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5"/>
    </row>
    <row r="29" spans="1:16" ht="15.75" thickBot="1">
      <c r="A29" s="491" t="s">
        <v>24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3"/>
    </row>
    <row r="30" spans="1:16" ht="12.75">
      <c r="A30" s="67"/>
      <c r="B30" s="68"/>
      <c r="C30" s="68"/>
      <c r="D30" s="68"/>
      <c r="E30" s="68"/>
      <c r="F30" s="494" t="s">
        <v>25</v>
      </c>
      <c r="G30" s="495"/>
      <c r="H30" s="495"/>
      <c r="I30" s="495"/>
      <c r="J30" s="495"/>
      <c r="K30" s="495"/>
      <c r="L30" s="500" t="s">
        <v>12</v>
      </c>
      <c r="M30" s="503" t="s">
        <v>26</v>
      </c>
      <c r="N30" s="504"/>
      <c r="O30" s="504"/>
      <c r="P30" s="505"/>
    </row>
    <row r="31" spans="1:16" ht="13.5" thickBot="1">
      <c r="A31" s="509" t="s">
        <v>27</v>
      </c>
      <c r="B31" s="510"/>
      <c r="C31" s="510"/>
      <c r="D31" s="510"/>
      <c r="E31" s="511"/>
      <c r="F31" s="496"/>
      <c r="G31" s="497"/>
      <c r="H31" s="497"/>
      <c r="I31" s="497"/>
      <c r="J31" s="497"/>
      <c r="K31" s="497"/>
      <c r="L31" s="501"/>
      <c r="M31" s="506"/>
      <c r="N31" s="507"/>
      <c r="O31" s="507"/>
      <c r="P31" s="508"/>
    </row>
    <row r="32" spans="1:16" ht="12.75">
      <c r="A32" s="509" t="s">
        <v>28</v>
      </c>
      <c r="B32" s="510"/>
      <c r="C32" s="510"/>
      <c r="D32" s="510"/>
      <c r="E32" s="511"/>
      <c r="F32" s="496"/>
      <c r="G32" s="497"/>
      <c r="H32" s="497"/>
      <c r="I32" s="497"/>
      <c r="J32" s="497"/>
      <c r="K32" s="497"/>
      <c r="L32" s="501"/>
      <c r="M32" s="454" t="s">
        <v>29</v>
      </c>
      <c r="N32" s="456" t="s">
        <v>30</v>
      </c>
      <c r="O32" s="69" t="s">
        <v>31</v>
      </c>
      <c r="P32" s="458" t="s">
        <v>32</v>
      </c>
    </row>
    <row r="33" spans="1:16" ht="13.5" thickBot="1">
      <c r="A33" s="70"/>
      <c r="B33" s="71"/>
      <c r="C33" s="71"/>
      <c r="D33" s="71"/>
      <c r="E33" s="72"/>
      <c r="F33" s="498"/>
      <c r="G33" s="499"/>
      <c r="H33" s="499"/>
      <c r="I33" s="499"/>
      <c r="J33" s="499"/>
      <c r="K33" s="499"/>
      <c r="L33" s="502"/>
      <c r="M33" s="455"/>
      <c r="N33" s="457"/>
      <c r="O33" s="73" t="s">
        <v>33</v>
      </c>
      <c r="P33" s="459"/>
    </row>
    <row r="34" spans="1:16" ht="13.5" thickBot="1">
      <c r="A34" s="468">
        <v>1</v>
      </c>
      <c r="B34" s="469"/>
      <c r="C34" s="469"/>
      <c r="D34" s="469"/>
      <c r="E34" s="470"/>
      <c r="F34" s="471">
        <v>2</v>
      </c>
      <c r="G34" s="469"/>
      <c r="H34" s="469"/>
      <c r="I34" s="469"/>
      <c r="J34" s="469"/>
      <c r="K34" s="472"/>
      <c r="L34" s="74">
        <v>3</v>
      </c>
      <c r="M34" s="75">
        <v>4</v>
      </c>
      <c r="N34" s="75">
        <v>5</v>
      </c>
      <c r="O34" s="76">
        <v>6</v>
      </c>
      <c r="P34" s="77" t="s">
        <v>34</v>
      </c>
    </row>
    <row r="35" spans="1:16" ht="12.75">
      <c r="A35" s="78">
        <v>5</v>
      </c>
      <c r="B35" s="79"/>
      <c r="C35" s="79"/>
      <c r="D35" s="79"/>
      <c r="E35" s="80"/>
      <c r="F35" s="473" t="s">
        <v>35</v>
      </c>
      <c r="G35" s="474"/>
      <c r="H35" s="474"/>
      <c r="I35" s="474"/>
      <c r="J35" s="474"/>
      <c r="K35" s="475"/>
      <c r="L35" s="81"/>
      <c r="M35" s="81"/>
      <c r="N35" s="81"/>
      <c r="O35" s="82"/>
      <c r="P35" s="83">
        <f>SUM(P36)</f>
        <v>10500000</v>
      </c>
    </row>
    <row r="36" spans="1:16" ht="12.75">
      <c r="A36" s="84">
        <v>5</v>
      </c>
      <c r="B36" s="85">
        <v>2</v>
      </c>
      <c r="C36" s="85"/>
      <c r="D36" s="85"/>
      <c r="E36" s="86"/>
      <c r="F36" s="438" t="s">
        <v>36</v>
      </c>
      <c r="G36" s="439"/>
      <c r="H36" s="439"/>
      <c r="I36" s="439"/>
      <c r="J36" s="439"/>
      <c r="K36" s="440"/>
      <c r="L36" s="87"/>
      <c r="M36" s="88"/>
      <c r="N36" s="88"/>
      <c r="O36" s="82"/>
      <c r="P36" s="83">
        <f>P37</f>
        <v>10500000</v>
      </c>
    </row>
    <row r="37" spans="1:16" s="99" customFormat="1" ht="12.75">
      <c r="A37" s="89">
        <v>5</v>
      </c>
      <c r="B37" s="90">
        <v>2</v>
      </c>
      <c r="C37" s="90">
        <v>3</v>
      </c>
      <c r="D37" s="119"/>
      <c r="E37" s="120"/>
      <c r="F37" s="320" t="s">
        <v>150</v>
      </c>
      <c r="G37" s="118"/>
      <c r="H37" s="118"/>
      <c r="I37" s="118"/>
      <c r="J37" s="118"/>
      <c r="K37" s="105"/>
      <c r="L37" s="106"/>
      <c r="M37" s="96"/>
      <c r="N37" s="96"/>
      <c r="O37" s="107"/>
      <c r="P37" s="321">
        <f>P38+P41</f>
        <v>10500000</v>
      </c>
    </row>
    <row r="38" spans="1:16" s="99" customFormat="1" ht="26.25" customHeight="1">
      <c r="A38" s="340">
        <v>5</v>
      </c>
      <c r="B38" s="341">
        <v>2</v>
      </c>
      <c r="C38" s="341">
        <v>3</v>
      </c>
      <c r="D38" s="125"/>
      <c r="E38" s="342" t="s">
        <v>52</v>
      </c>
      <c r="F38" s="441" t="s">
        <v>151</v>
      </c>
      <c r="G38" s="442"/>
      <c r="H38" s="442"/>
      <c r="I38" s="442"/>
      <c r="J38" s="442"/>
      <c r="K38" s="443"/>
      <c r="L38" s="106"/>
      <c r="M38" s="96"/>
      <c r="N38" s="96"/>
      <c r="O38" s="107"/>
      <c r="P38" s="321">
        <f>P39</f>
        <v>500000</v>
      </c>
    </row>
    <row r="39" spans="1:16" s="99" customFormat="1" ht="12.75">
      <c r="A39" s="100"/>
      <c r="B39" s="90"/>
      <c r="C39" s="90"/>
      <c r="D39" s="119"/>
      <c r="E39" s="120"/>
      <c r="F39" s="104" t="s">
        <v>44</v>
      </c>
      <c r="G39" s="105" t="s">
        <v>152</v>
      </c>
      <c r="H39" s="105"/>
      <c r="I39" s="105"/>
      <c r="J39" s="105"/>
      <c r="K39" s="105"/>
      <c r="L39" s="106" t="s">
        <v>305</v>
      </c>
      <c r="M39" s="96">
        <v>1</v>
      </c>
      <c r="N39" s="96" t="s">
        <v>153</v>
      </c>
      <c r="O39" s="107">
        <v>500000</v>
      </c>
      <c r="P39" s="122">
        <f>M39*O39</f>
        <v>500000</v>
      </c>
    </row>
    <row r="40" spans="1:16" s="99" customFormat="1" ht="12.75">
      <c r="A40" s="100"/>
      <c r="B40" s="101"/>
      <c r="C40" s="101"/>
      <c r="D40" s="102"/>
      <c r="E40" s="103"/>
      <c r="F40" s="104"/>
      <c r="G40" s="105"/>
      <c r="H40" s="105"/>
      <c r="I40" s="105"/>
      <c r="J40" s="105"/>
      <c r="K40" s="105"/>
      <c r="L40" s="106"/>
      <c r="M40" s="96"/>
      <c r="N40" s="96"/>
      <c r="O40" s="107"/>
      <c r="P40" s="108"/>
    </row>
    <row r="41" spans="1:16" s="99" customFormat="1" ht="28.5" customHeight="1">
      <c r="A41" s="340">
        <v>5</v>
      </c>
      <c r="B41" s="341">
        <v>2</v>
      </c>
      <c r="C41" s="341">
        <v>3</v>
      </c>
      <c r="D41" s="125"/>
      <c r="E41" s="342" t="s">
        <v>154</v>
      </c>
      <c r="F41" s="441" t="s">
        <v>155</v>
      </c>
      <c r="G41" s="442"/>
      <c r="H41" s="442"/>
      <c r="I41" s="442"/>
      <c r="J41" s="442"/>
      <c r="K41" s="443"/>
      <c r="L41" s="106"/>
      <c r="M41" s="96"/>
      <c r="N41" s="96"/>
      <c r="O41" s="107"/>
      <c r="P41" s="321">
        <f>P42</f>
        <v>10000000</v>
      </c>
    </row>
    <row r="42" spans="1:16" s="99" customFormat="1" ht="12.75">
      <c r="A42" s="100"/>
      <c r="B42" s="90"/>
      <c r="C42" s="90"/>
      <c r="D42" s="119"/>
      <c r="E42" s="120"/>
      <c r="F42" s="104" t="s">
        <v>44</v>
      </c>
      <c r="G42" s="105" t="s">
        <v>156</v>
      </c>
      <c r="H42" s="105"/>
      <c r="I42" s="105"/>
      <c r="J42" s="105"/>
      <c r="K42" s="105"/>
      <c r="L42" s="106" t="s">
        <v>305</v>
      </c>
      <c r="M42" s="96">
        <v>1</v>
      </c>
      <c r="N42" s="96" t="s">
        <v>153</v>
      </c>
      <c r="O42" s="107">
        <v>10000000</v>
      </c>
      <c r="P42" s="122">
        <f>M42*O42</f>
        <v>10000000</v>
      </c>
    </row>
    <row r="43" spans="1:16" s="99" customFormat="1" ht="12.75">
      <c r="A43" s="89"/>
      <c r="B43" s="90"/>
      <c r="C43" s="90"/>
      <c r="D43" s="119"/>
      <c r="E43" s="120"/>
      <c r="F43" s="448"/>
      <c r="G43" s="449"/>
      <c r="H43" s="449"/>
      <c r="I43" s="449"/>
      <c r="J43" s="449"/>
      <c r="K43" s="450"/>
      <c r="L43" s="106"/>
      <c r="M43" s="96"/>
      <c r="N43" s="96"/>
      <c r="O43" s="107"/>
      <c r="P43" s="98"/>
    </row>
    <row r="44" spans="1:16" s="99" customFormat="1" ht="12.75">
      <c r="A44" s="113"/>
      <c r="B44" s="114"/>
      <c r="C44" s="114"/>
      <c r="D44" s="115"/>
      <c r="E44" s="90"/>
      <c r="F44" s="126"/>
      <c r="G44" s="105"/>
      <c r="H44" s="105"/>
      <c r="I44" s="105"/>
      <c r="J44" s="105"/>
      <c r="K44" s="105"/>
      <c r="L44" s="106"/>
      <c r="M44" s="96"/>
      <c r="N44" s="96"/>
      <c r="O44" s="107"/>
      <c r="P44" s="108"/>
    </row>
    <row r="45" spans="1:16" s="99" customFormat="1" ht="12.75">
      <c r="A45" s="113"/>
      <c r="B45" s="114"/>
      <c r="C45" s="114"/>
      <c r="D45" s="115"/>
      <c r="E45" s="90"/>
      <c r="F45" s="126"/>
      <c r="G45" s="105"/>
      <c r="H45" s="105"/>
      <c r="I45" s="105"/>
      <c r="J45" s="105"/>
      <c r="K45" s="105"/>
      <c r="L45" s="106"/>
      <c r="M45" s="96"/>
      <c r="N45" s="96"/>
      <c r="O45" s="107"/>
      <c r="P45" s="108"/>
    </row>
    <row r="46" spans="1:28" s="135" customFormat="1" ht="12.75" customHeight="1" hidden="1">
      <c r="A46" s="127"/>
      <c r="B46" s="128"/>
      <c r="C46" s="128"/>
      <c r="D46" s="128"/>
      <c r="E46" s="129"/>
      <c r="F46" s="130" t="s">
        <v>46</v>
      </c>
      <c r="G46" s="131"/>
      <c r="H46" s="131"/>
      <c r="I46" s="131"/>
      <c r="J46" s="131"/>
      <c r="K46" s="131"/>
      <c r="L46" s="131"/>
      <c r="M46" s="132">
        <v>10</v>
      </c>
      <c r="N46" s="132" t="s">
        <v>47</v>
      </c>
      <c r="O46" s="133">
        <v>25700</v>
      </c>
      <c r="P46" s="134">
        <f>M46*O46</f>
        <v>257000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35" customFormat="1" ht="12.75" customHeight="1" hidden="1">
      <c r="A47" s="127"/>
      <c r="B47" s="128"/>
      <c r="C47" s="128"/>
      <c r="D47" s="128"/>
      <c r="E47" s="129"/>
      <c r="F47" s="130" t="s">
        <v>48</v>
      </c>
      <c r="G47" s="131"/>
      <c r="H47" s="131"/>
      <c r="I47" s="131"/>
      <c r="J47" s="131"/>
      <c r="K47" s="131"/>
      <c r="L47" s="131"/>
      <c r="M47" s="132">
        <v>7</v>
      </c>
      <c r="N47" s="132" t="s">
        <v>40</v>
      </c>
      <c r="O47" s="133">
        <v>6000</v>
      </c>
      <c r="P47" s="134">
        <f>M47*O47</f>
        <v>42000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35" customFormat="1" ht="12.75" customHeight="1" hidden="1">
      <c r="A48" s="127"/>
      <c r="B48" s="128"/>
      <c r="C48" s="128"/>
      <c r="D48" s="128"/>
      <c r="E48" s="129"/>
      <c r="F48" s="130" t="s">
        <v>49</v>
      </c>
      <c r="G48" s="131"/>
      <c r="H48" s="131"/>
      <c r="I48" s="131"/>
      <c r="J48" s="131"/>
      <c r="K48" s="131"/>
      <c r="L48" s="131"/>
      <c r="M48" s="132">
        <v>5</v>
      </c>
      <c r="N48" s="132" t="s">
        <v>47</v>
      </c>
      <c r="O48" s="133">
        <v>10400</v>
      </c>
      <c r="P48" s="134">
        <f>M48*O48</f>
        <v>52000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35" customFormat="1" ht="12.75" customHeight="1" hidden="1">
      <c r="A49" s="127"/>
      <c r="B49" s="128"/>
      <c r="C49" s="128"/>
      <c r="D49" s="128"/>
      <c r="E49" s="129"/>
      <c r="F49" s="130" t="s">
        <v>50</v>
      </c>
      <c r="G49" s="131"/>
      <c r="H49" s="131"/>
      <c r="I49" s="131"/>
      <c r="J49" s="131"/>
      <c r="K49" s="131"/>
      <c r="L49" s="131"/>
      <c r="M49" s="132">
        <v>650</v>
      </c>
      <c r="N49" s="132" t="s">
        <v>47</v>
      </c>
      <c r="O49" s="133">
        <v>4000</v>
      </c>
      <c r="P49" s="134">
        <f>M49*O49</f>
        <v>2600000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16" ht="12.75" customHeight="1" hidden="1">
      <c r="A50" s="136"/>
      <c r="B50" s="137"/>
      <c r="C50" s="137"/>
      <c r="D50" s="137"/>
      <c r="E50" s="138"/>
      <c r="F50" s="139" t="s">
        <v>51</v>
      </c>
      <c r="G50" s="140"/>
      <c r="H50" s="140"/>
      <c r="I50" s="140"/>
      <c r="J50" s="140"/>
      <c r="K50" s="140"/>
      <c r="L50" s="140"/>
      <c r="M50" s="141">
        <v>650</v>
      </c>
      <c r="N50" s="141" t="s">
        <v>47</v>
      </c>
      <c r="O50" s="142">
        <v>6900</v>
      </c>
      <c r="P50" s="143">
        <f>M50*O50</f>
        <v>4485000</v>
      </c>
    </row>
    <row r="51" spans="1:16" ht="12.75" customHeight="1" hidden="1">
      <c r="A51" s="144">
        <v>5</v>
      </c>
      <c r="B51" s="145">
        <v>2</v>
      </c>
      <c r="C51" s="145">
        <v>2</v>
      </c>
      <c r="D51" s="146" t="s">
        <v>52</v>
      </c>
      <c r="E51" s="147" t="s">
        <v>53</v>
      </c>
      <c r="F51" s="148" t="s">
        <v>54</v>
      </c>
      <c r="G51" s="149"/>
      <c r="H51" s="149"/>
      <c r="I51" s="149"/>
      <c r="J51" s="149"/>
      <c r="K51" s="149"/>
      <c r="L51" s="149"/>
      <c r="M51" s="150"/>
      <c r="N51" s="150"/>
      <c r="O51" s="151"/>
      <c r="P51" s="152">
        <f>SUM(P52:P53)</f>
        <v>750000</v>
      </c>
    </row>
    <row r="52" spans="1:16" ht="12.75" customHeight="1" hidden="1">
      <c r="A52" s="153"/>
      <c r="B52" s="154"/>
      <c r="C52" s="154"/>
      <c r="D52" s="154"/>
      <c r="E52" s="155"/>
      <c r="F52" s="139" t="s">
        <v>55</v>
      </c>
      <c r="G52" s="140"/>
      <c r="H52" s="140"/>
      <c r="I52" s="140"/>
      <c r="J52" s="140"/>
      <c r="K52" s="140"/>
      <c r="L52" s="140"/>
      <c r="M52" s="141">
        <v>50</v>
      </c>
      <c r="N52" s="141" t="s">
        <v>56</v>
      </c>
      <c r="O52" s="142">
        <v>3000</v>
      </c>
      <c r="P52" s="156">
        <f>M52*O52</f>
        <v>150000</v>
      </c>
    </row>
    <row r="53" spans="1:16" ht="12.75" customHeight="1" hidden="1">
      <c r="A53" s="136"/>
      <c r="B53" s="137"/>
      <c r="C53" s="137"/>
      <c r="D53" s="137"/>
      <c r="E53" s="138"/>
      <c r="F53" s="139" t="s">
        <v>57</v>
      </c>
      <c r="G53" s="140"/>
      <c r="H53" s="140"/>
      <c r="I53" s="140"/>
      <c r="J53" s="140"/>
      <c r="K53" s="140"/>
      <c r="L53" s="140"/>
      <c r="M53" s="141">
        <v>100</v>
      </c>
      <c r="N53" s="141" t="s">
        <v>56</v>
      </c>
      <c r="O53" s="142">
        <v>6000</v>
      </c>
      <c r="P53" s="156">
        <f>M53*O53</f>
        <v>600000</v>
      </c>
    </row>
    <row r="54" spans="1:16" ht="12.75" customHeight="1" hidden="1">
      <c r="A54" s="144">
        <v>5</v>
      </c>
      <c r="B54" s="145">
        <v>2</v>
      </c>
      <c r="C54" s="145">
        <v>2</v>
      </c>
      <c r="D54" s="146" t="s">
        <v>52</v>
      </c>
      <c r="E54" s="147" t="s">
        <v>58</v>
      </c>
      <c r="F54" s="157" t="s">
        <v>59</v>
      </c>
      <c r="G54" s="140"/>
      <c r="H54" s="140"/>
      <c r="I54" s="140"/>
      <c r="J54" s="140"/>
      <c r="K54" s="140"/>
      <c r="L54" s="140"/>
      <c r="M54" s="141"/>
      <c r="N54" s="141"/>
      <c r="O54" s="142"/>
      <c r="P54" s="143">
        <f>P55</f>
        <v>500000</v>
      </c>
    </row>
    <row r="55" spans="1:16" ht="12.75" customHeight="1" hidden="1">
      <c r="A55" s="158"/>
      <c r="B55" s="159"/>
      <c r="C55" s="159"/>
      <c r="D55" s="159"/>
      <c r="E55" s="160"/>
      <c r="F55" s="161" t="s">
        <v>60</v>
      </c>
      <c r="G55" s="140"/>
      <c r="H55" s="140"/>
      <c r="I55" s="140"/>
      <c r="J55" s="140"/>
      <c r="K55" s="140"/>
      <c r="L55" s="140"/>
      <c r="M55" s="141">
        <v>10</v>
      </c>
      <c r="N55" s="141" t="s">
        <v>47</v>
      </c>
      <c r="O55" s="142">
        <v>50000</v>
      </c>
      <c r="P55" s="156">
        <f>M55*O55</f>
        <v>500000</v>
      </c>
    </row>
    <row r="56" spans="1:16" ht="12.75" customHeight="1" hidden="1">
      <c r="A56" s="144">
        <v>5</v>
      </c>
      <c r="B56" s="145">
        <v>2</v>
      </c>
      <c r="C56" s="145">
        <v>2</v>
      </c>
      <c r="D56" s="146" t="s">
        <v>52</v>
      </c>
      <c r="E56" s="147" t="s">
        <v>61</v>
      </c>
      <c r="F56" s="157" t="s">
        <v>62</v>
      </c>
      <c r="G56" s="140"/>
      <c r="H56" s="140"/>
      <c r="I56" s="140"/>
      <c r="J56" s="140"/>
      <c r="K56" s="140"/>
      <c r="L56" s="140"/>
      <c r="M56" s="141"/>
      <c r="N56" s="141"/>
      <c r="O56" s="142"/>
      <c r="P56" s="143">
        <f>P57</f>
        <v>23550000</v>
      </c>
    </row>
    <row r="57" spans="1:16" ht="12.75" customHeight="1" hidden="1">
      <c r="A57" s="158"/>
      <c r="B57" s="159"/>
      <c r="C57" s="159"/>
      <c r="D57" s="159"/>
      <c r="E57" s="155"/>
      <c r="F57" s="451" t="s">
        <v>63</v>
      </c>
      <c r="G57" s="452"/>
      <c r="H57" s="452"/>
      <c r="I57" s="452"/>
      <c r="J57" s="452"/>
      <c r="K57" s="452"/>
      <c r="L57" s="453"/>
      <c r="M57" s="141">
        <v>157</v>
      </c>
      <c r="N57" s="141" t="s">
        <v>47</v>
      </c>
      <c r="O57" s="142">
        <v>150000</v>
      </c>
      <c r="P57" s="156">
        <f>M57*O57</f>
        <v>23550000</v>
      </c>
    </row>
    <row r="58" spans="1:16" ht="12.75" customHeight="1" hidden="1">
      <c r="A58" s="162"/>
      <c r="B58" s="137"/>
      <c r="C58" s="137"/>
      <c r="D58" s="137"/>
      <c r="E58" s="163"/>
      <c r="F58" s="130"/>
      <c r="G58" s="131"/>
      <c r="H58" s="131"/>
      <c r="I58" s="131"/>
      <c r="J58" s="131"/>
      <c r="K58" s="131"/>
      <c r="L58" s="131"/>
      <c r="M58" s="132"/>
      <c r="N58" s="132"/>
      <c r="O58" s="133"/>
      <c r="P58" s="134"/>
    </row>
    <row r="59" spans="1:16" ht="12.75" customHeight="1" hidden="1">
      <c r="A59" s="164">
        <v>5</v>
      </c>
      <c r="B59" s="165">
        <v>2</v>
      </c>
      <c r="C59" s="165">
        <v>2</v>
      </c>
      <c r="D59" s="166" t="s">
        <v>64</v>
      </c>
      <c r="E59" s="167"/>
      <c r="F59" s="168" t="s">
        <v>65</v>
      </c>
      <c r="G59" s="118"/>
      <c r="H59" s="118"/>
      <c r="I59" s="118"/>
      <c r="J59" s="118"/>
      <c r="K59" s="118"/>
      <c r="L59" s="118"/>
      <c r="M59" s="169"/>
      <c r="N59" s="169"/>
      <c r="O59" s="91"/>
      <c r="P59" s="98">
        <f>P60+P62+P68+P70+P73</f>
        <v>140950000</v>
      </c>
    </row>
    <row r="60" spans="1:16" ht="12.75" customHeight="1" hidden="1">
      <c r="A60" s="170">
        <v>5</v>
      </c>
      <c r="B60" s="171">
        <v>2</v>
      </c>
      <c r="C60" s="171">
        <v>2</v>
      </c>
      <c r="D60" s="172" t="s">
        <v>64</v>
      </c>
      <c r="E60" s="173" t="s">
        <v>66</v>
      </c>
      <c r="F60" s="174" t="s">
        <v>67</v>
      </c>
      <c r="G60" s="175"/>
      <c r="H60" s="175"/>
      <c r="I60" s="175"/>
      <c r="J60" s="175"/>
      <c r="K60" s="175"/>
      <c r="L60" s="175"/>
      <c r="M60" s="176"/>
      <c r="N60" s="176"/>
      <c r="O60" s="177"/>
      <c r="P60" s="108">
        <f>SUM(P61:P61)</f>
        <v>33600000</v>
      </c>
    </row>
    <row r="61" spans="1:16" ht="12.75" customHeight="1" hidden="1">
      <c r="A61" s="178"/>
      <c r="B61" s="179"/>
      <c r="C61" s="179"/>
      <c r="D61" s="180"/>
      <c r="E61" s="181"/>
      <c r="F61" s="182" t="s">
        <v>68</v>
      </c>
      <c r="G61" s="175"/>
      <c r="H61" s="175"/>
      <c r="I61" s="175"/>
      <c r="J61" s="175"/>
      <c r="K61" s="175"/>
      <c r="L61" s="175"/>
      <c r="M61" s="183">
        <v>48</v>
      </c>
      <c r="N61" s="183" t="s">
        <v>69</v>
      </c>
      <c r="O61" s="184">
        <v>700000</v>
      </c>
      <c r="P61" s="108">
        <f>M61*O61</f>
        <v>33600000</v>
      </c>
    </row>
    <row r="62" spans="1:16" ht="12.75" customHeight="1" hidden="1">
      <c r="A62" s="170">
        <v>5</v>
      </c>
      <c r="B62" s="171">
        <v>2</v>
      </c>
      <c r="C62" s="171">
        <v>2</v>
      </c>
      <c r="D62" s="172" t="s">
        <v>64</v>
      </c>
      <c r="E62" s="185" t="s">
        <v>70</v>
      </c>
      <c r="F62" s="174" t="s">
        <v>71</v>
      </c>
      <c r="G62" s="175"/>
      <c r="H62" s="175"/>
      <c r="I62" s="175"/>
      <c r="J62" s="175"/>
      <c r="K62" s="175"/>
      <c r="L62" s="175"/>
      <c r="M62" s="183"/>
      <c r="N62" s="183"/>
      <c r="O62" s="184"/>
      <c r="P62" s="108">
        <f>SUM(P63:P67)</f>
        <v>89250000</v>
      </c>
    </row>
    <row r="63" spans="1:16" ht="12.75" customHeight="1" hidden="1">
      <c r="A63" s="186"/>
      <c r="B63" s="187"/>
      <c r="C63" s="187"/>
      <c r="D63" s="188"/>
      <c r="E63" s="189"/>
      <c r="F63" s="182" t="s">
        <v>72</v>
      </c>
      <c r="G63" s="175"/>
      <c r="H63" s="175"/>
      <c r="I63" s="175"/>
      <c r="J63" s="175"/>
      <c r="K63" s="175"/>
      <c r="L63" s="175"/>
      <c r="M63" s="183">
        <v>650</v>
      </c>
      <c r="N63" s="183" t="s">
        <v>73</v>
      </c>
      <c r="O63" s="184">
        <v>100000</v>
      </c>
      <c r="P63" s="108">
        <f>M63*O63</f>
        <v>65000000</v>
      </c>
    </row>
    <row r="64" spans="1:16" ht="12.75" customHeight="1" hidden="1">
      <c r="A64" s="190"/>
      <c r="B64" s="191"/>
      <c r="C64" s="191"/>
      <c r="D64" s="192"/>
      <c r="E64" s="193"/>
      <c r="F64" s="182" t="s">
        <v>74</v>
      </c>
      <c r="G64" s="175"/>
      <c r="H64" s="175"/>
      <c r="I64" s="175"/>
      <c r="J64" s="175"/>
      <c r="K64" s="175"/>
      <c r="L64" s="175"/>
      <c r="M64" s="183">
        <v>75</v>
      </c>
      <c r="N64" s="183" t="s">
        <v>73</v>
      </c>
      <c r="O64" s="184">
        <v>100000</v>
      </c>
      <c r="P64" s="108">
        <f>M64*O64</f>
        <v>7500000</v>
      </c>
    </row>
    <row r="65" spans="1:28" ht="12.75" customHeight="1" hidden="1">
      <c r="A65" s="194"/>
      <c r="B65" s="195"/>
      <c r="C65" s="195"/>
      <c r="D65" s="196"/>
      <c r="E65" s="197"/>
      <c r="F65" s="182" t="s">
        <v>75</v>
      </c>
      <c r="G65" s="175"/>
      <c r="H65" s="175"/>
      <c r="I65" s="175"/>
      <c r="J65" s="175"/>
      <c r="K65" s="175"/>
      <c r="L65" s="175"/>
      <c r="M65" s="183">
        <v>70</v>
      </c>
      <c r="N65" s="183" t="s">
        <v>73</v>
      </c>
      <c r="O65" s="184">
        <v>25000</v>
      </c>
      <c r="P65" s="108">
        <f>M65*O65</f>
        <v>1750000</v>
      </c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</row>
    <row r="66" spans="1:28" ht="12.75" customHeight="1" hidden="1">
      <c r="A66" s="190"/>
      <c r="B66" s="191"/>
      <c r="C66" s="191"/>
      <c r="D66" s="192"/>
      <c r="E66" s="193"/>
      <c r="F66" s="182" t="s">
        <v>76</v>
      </c>
      <c r="G66" s="175"/>
      <c r="H66" s="175"/>
      <c r="I66" s="175"/>
      <c r="J66" s="175"/>
      <c r="K66" s="175"/>
      <c r="L66" s="175"/>
      <c r="M66" s="183"/>
      <c r="N66" s="183"/>
      <c r="O66" s="184"/>
      <c r="P66" s="108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</row>
    <row r="67" spans="1:28" ht="12.75" customHeight="1" hidden="1">
      <c r="A67" s="198"/>
      <c r="B67" s="199"/>
      <c r="C67" s="199"/>
      <c r="D67" s="200"/>
      <c r="E67" s="201"/>
      <c r="F67" s="174" t="s">
        <v>77</v>
      </c>
      <c r="G67" s="175"/>
      <c r="H67" s="175"/>
      <c r="I67" s="175"/>
      <c r="J67" s="175"/>
      <c r="K67" s="175"/>
      <c r="L67" s="175"/>
      <c r="M67" s="183">
        <v>2</v>
      </c>
      <c r="N67" s="183" t="s">
        <v>78</v>
      </c>
      <c r="O67" s="184">
        <v>7500000</v>
      </c>
      <c r="P67" s="108">
        <f>M67*O67</f>
        <v>15000000</v>
      </c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</row>
    <row r="68" spans="1:16" ht="12.75" customHeight="1" hidden="1">
      <c r="A68" s="170">
        <v>5</v>
      </c>
      <c r="B68" s="171">
        <v>2</v>
      </c>
      <c r="C68" s="171">
        <v>2</v>
      </c>
      <c r="D68" s="172" t="s">
        <v>64</v>
      </c>
      <c r="E68" s="185" t="s">
        <v>79</v>
      </c>
      <c r="F68" s="174" t="s">
        <v>80</v>
      </c>
      <c r="G68" s="175"/>
      <c r="H68" s="175"/>
      <c r="I68" s="175"/>
      <c r="J68" s="175"/>
      <c r="K68" s="175"/>
      <c r="L68" s="175"/>
      <c r="M68" s="183"/>
      <c r="N68" s="183"/>
      <c r="O68" s="184"/>
      <c r="P68" s="108">
        <f>P69</f>
        <v>900000</v>
      </c>
    </row>
    <row r="69" spans="1:28" ht="12.75" customHeight="1" hidden="1">
      <c r="A69" s="198"/>
      <c r="B69" s="199"/>
      <c r="C69" s="199"/>
      <c r="D69" s="200"/>
      <c r="E69" s="201"/>
      <c r="F69" s="182" t="s">
        <v>81</v>
      </c>
      <c r="G69" s="175"/>
      <c r="H69" s="175"/>
      <c r="I69" s="175"/>
      <c r="J69" s="175"/>
      <c r="K69" s="175"/>
      <c r="L69" s="175"/>
      <c r="M69" s="183">
        <v>450</v>
      </c>
      <c r="N69" s="183" t="s">
        <v>56</v>
      </c>
      <c r="O69" s="184">
        <v>2000</v>
      </c>
      <c r="P69" s="108">
        <f>M69*O69</f>
        <v>900000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</row>
    <row r="70" spans="1:16" ht="12.75" customHeight="1" hidden="1">
      <c r="A70" s="170">
        <v>5</v>
      </c>
      <c r="B70" s="171">
        <v>2</v>
      </c>
      <c r="C70" s="171">
        <v>2</v>
      </c>
      <c r="D70" s="172" t="s">
        <v>64</v>
      </c>
      <c r="E70" s="185" t="s">
        <v>82</v>
      </c>
      <c r="F70" s="174" t="s">
        <v>83</v>
      </c>
      <c r="G70" s="175"/>
      <c r="H70" s="175"/>
      <c r="I70" s="175"/>
      <c r="J70" s="175"/>
      <c r="K70" s="175"/>
      <c r="L70" s="175"/>
      <c r="M70" s="183"/>
      <c r="N70" s="183"/>
      <c r="O70" s="184"/>
      <c r="P70" s="108">
        <f>P71+P72</f>
        <v>9700000</v>
      </c>
    </row>
    <row r="71" spans="1:16" ht="12.75" customHeight="1" hidden="1">
      <c r="A71" s="186"/>
      <c r="B71" s="187"/>
      <c r="C71" s="187"/>
      <c r="D71" s="188"/>
      <c r="E71" s="189"/>
      <c r="F71" s="182" t="s">
        <v>84</v>
      </c>
      <c r="G71" s="175"/>
      <c r="H71" s="175"/>
      <c r="I71" s="175"/>
      <c r="J71" s="175"/>
      <c r="K71" s="175"/>
      <c r="L71" s="175"/>
      <c r="M71" s="183">
        <v>5</v>
      </c>
      <c r="N71" s="183" t="s">
        <v>47</v>
      </c>
      <c r="O71" s="184">
        <v>140000</v>
      </c>
      <c r="P71" s="108">
        <f>M71*O71</f>
        <v>700000</v>
      </c>
    </row>
    <row r="72" spans="1:16" ht="12.75" customHeight="1" hidden="1">
      <c r="A72" s="190"/>
      <c r="B72" s="191"/>
      <c r="C72" s="191"/>
      <c r="D72" s="192"/>
      <c r="E72" s="193"/>
      <c r="F72" s="182" t="s">
        <v>85</v>
      </c>
      <c r="G72" s="175"/>
      <c r="H72" s="175"/>
      <c r="I72" s="175"/>
      <c r="J72" s="175"/>
      <c r="K72" s="175"/>
      <c r="L72" s="175"/>
      <c r="M72" s="183">
        <v>9</v>
      </c>
      <c r="N72" s="183" t="s">
        <v>47</v>
      </c>
      <c r="O72" s="184">
        <v>1000000</v>
      </c>
      <c r="P72" s="108">
        <f>M72*O72</f>
        <v>9000000</v>
      </c>
    </row>
    <row r="73" spans="1:28" s="99" customFormat="1" ht="12.75" customHeight="1" hidden="1">
      <c r="A73" s="202">
        <v>5</v>
      </c>
      <c r="B73" s="101">
        <v>2</v>
      </c>
      <c r="C73" s="101">
        <v>2</v>
      </c>
      <c r="D73" s="102" t="s">
        <v>64</v>
      </c>
      <c r="E73" s="103" t="s">
        <v>86</v>
      </c>
      <c r="F73" s="203" t="s">
        <v>87</v>
      </c>
      <c r="G73" s="118"/>
      <c r="H73" s="118"/>
      <c r="I73" s="118"/>
      <c r="J73" s="118"/>
      <c r="K73" s="118"/>
      <c r="L73" s="118"/>
      <c r="M73" s="169"/>
      <c r="N73" s="169"/>
      <c r="O73" s="91"/>
      <c r="P73" s="108">
        <f>SUM(P74:P75)</f>
        <v>7500000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s="99" customFormat="1" ht="12.75" customHeight="1" hidden="1">
      <c r="A74" s="204"/>
      <c r="B74" s="205"/>
      <c r="C74" s="205"/>
      <c r="D74" s="206"/>
      <c r="E74" s="207"/>
      <c r="F74" s="203" t="s">
        <v>88</v>
      </c>
      <c r="G74" s="118"/>
      <c r="H74" s="118"/>
      <c r="I74" s="118"/>
      <c r="J74" s="118"/>
      <c r="K74" s="118"/>
      <c r="L74" s="118"/>
      <c r="M74" s="96">
        <v>40</v>
      </c>
      <c r="N74" s="96" t="s">
        <v>89</v>
      </c>
      <c r="O74" s="97">
        <v>150000</v>
      </c>
      <c r="P74" s="108">
        <f>M74*O74</f>
        <v>6000000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s="99" customFormat="1" ht="12.75" customHeight="1" hidden="1">
      <c r="A75" s="208"/>
      <c r="B75" s="209"/>
      <c r="C75" s="209"/>
      <c r="D75" s="169"/>
      <c r="E75" s="210"/>
      <c r="F75" s="203" t="s">
        <v>90</v>
      </c>
      <c r="G75" s="118"/>
      <c r="H75" s="118"/>
      <c r="I75" s="118"/>
      <c r="J75" s="118"/>
      <c r="K75" s="118"/>
      <c r="L75" s="118"/>
      <c r="M75" s="96">
        <v>15</v>
      </c>
      <c r="N75" s="96" t="s">
        <v>91</v>
      </c>
      <c r="O75" s="97">
        <v>100000</v>
      </c>
      <c r="P75" s="108">
        <f>M75*O75</f>
        <v>1500000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16" ht="12.75" customHeight="1" hidden="1">
      <c r="A76" s="211"/>
      <c r="B76" s="195"/>
      <c r="C76" s="195"/>
      <c r="D76" s="196"/>
      <c r="E76" s="212"/>
      <c r="F76" s="182"/>
      <c r="G76" s="175"/>
      <c r="H76" s="175"/>
      <c r="I76" s="175"/>
      <c r="J76" s="175"/>
      <c r="K76" s="175"/>
      <c r="L76" s="175"/>
      <c r="M76" s="183"/>
      <c r="N76" s="183"/>
      <c r="O76" s="184"/>
      <c r="P76" s="108"/>
    </row>
    <row r="77" spans="1:28" s="99" customFormat="1" ht="13.5" customHeight="1" hidden="1">
      <c r="A77" s="164">
        <v>5</v>
      </c>
      <c r="B77" s="165">
        <v>2</v>
      </c>
      <c r="C77" s="165">
        <v>2</v>
      </c>
      <c r="D77" s="213" t="s">
        <v>38</v>
      </c>
      <c r="E77" s="214"/>
      <c r="F77" s="215" t="s">
        <v>92</v>
      </c>
      <c r="G77" s="118"/>
      <c r="H77" s="118"/>
      <c r="I77" s="118"/>
      <c r="J77" s="118"/>
      <c r="K77" s="118"/>
      <c r="L77" s="118"/>
      <c r="M77" s="169"/>
      <c r="N77" s="169"/>
      <c r="O77" s="91"/>
      <c r="P77" s="98">
        <f>P78+P83</f>
        <v>19099800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75" customHeight="1" hidden="1">
      <c r="A78" s="216">
        <v>5</v>
      </c>
      <c r="B78" s="217">
        <v>2</v>
      </c>
      <c r="C78" s="217">
        <v>2</v>
      </c>
      <c r="D78" s="218" t="s">
        <v>38</v>
      </c>
      <c r="E78" s="218" t="s">
        <v>93</v>
      </c>
      <c r="F78" s="219" t="s">
        <v>94</v>
      </c>
      <c r="G78" s="131"/>
      <c r="H78" s="131"/>
      <c r="I78" s="131"/>
      <c r="J78" s="131"/>
      <c r="K78" s="131"/>
      <c r="L78" s="131"/>
      <c r="M78" s="183"/>
      <c r="N78" s="183"/>
      <c r="O78" s="184"/>
      <c r="P78" s="134">
        <f>SUM(P79:P82)</f>
        <v>17437500</v>
      </c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</row>
    <row r="79" spans="1:16" ht="12.75" customHeight="1" hidden="1">
      <c r="A79" s="221"/>
      <c r="B79" s="222"/>
      <c r="C79" s="222"/>
      <c r="D79" s="223"/>
      <c r="E79" s="224"/>
      <c r="F79" s="130" t="s">
        <v>95</v>
      </c>
      <c r="G79" s="131"/>
      <c r="H79" s="131"/>
      <c r="I79" s="131"/>
      <c r="J79" s="131"/>
      <c r="K79" s="131"/>
      <c r="L79" s="131"/>
      <c r="M79" s="183">
        <v>48</v>
      </c>
      <c r="N79" s="183" t="s">
        <v>96</v>
      </c>
      <c r="O79" s="184">
        <v>35000</v>
      </c>
      <c r="P79" s="134">
        <f>M79*O79</f>
        <v>1680000</v>
      </c>
    </row>
    <row r="80" spans="1:16" ht="12.75" customHeight="1" hidden="1">
      <c r="A80" s="225"/>
      <c r="B80" s="212"/>
      <c r="C80" s="212"/>
      <c r="D80" s="226"/>
      <c r="E80" s="227"/>
      <c r="F80" s="130" t="s">
        <v>97</v>
      </c>
      <c r="G80" s="131"/>
      <c r="H80" s="131"/>
      <c r="I80" s="131"/>
      <c r="J80" s="131"/>
      <c r="K80" s="131"/>
      <c r="L80" s="131"/>
      <c r="M80" s="183">
        <v>177</v>
      </c>
      <c r="N80" s="183" t="s">
        <v>96</v>
      </c>
      <c r="O80" s="184">
        <v>35000</v>
      </c>
      <c r="P80" s="134">
        <f>M80*O80</f>
        <v>6195000</v>
      </c>
    </row>
    <row r="81" spans="1:16" ht="12.75" customHeight="1" hidden="1">
      <c r="A81" s="228"/>
      <c r="B81" s="229"/>
      <c r="C81" s="229"/>
      <c r="D81" s="230"/>
      <c r="E81" s="231"/>
      <c r="F81" s="130" t="s">
        <v>98</v>
      </c>
      <c r="G81" s="131"/>
      <c r="H81" s="131"/>
      <c r="I81" s="131"/>
      <c r="J81" s="131"/>
      <c r="K81" s="131"/>
      <c r="L81" s="131"/>
      <c r="M81" s="183">
        <v>9750</v>
      </c>
      <c r="N81" s="183" t="s">
        <v>99</v>
      </c>
      <c r="O81" s="184">
        <v>750</v>
      </c>
      <c r="P81" s="134">
        <f>M81*O81</f>
        <v>7312500</v>
      </c>
    </row>
    <row r="82" spans="1:28" ht="12.75" customHeight="1" hidden="1">
      <c r="A82" s="232"/>
      <c r="B82" s="233"/>
      <c r="C82" s="233"/>
      <c r="D82" s="234"/>
      <c r="E82" s="235"/>
      <c r="F82" s="130" t="s">
        <v>100</v>
      </c>
      <c r="G82" s="131"/>
      <c r="H82" s="131"/>
      <c r="I82" s="131"/>
      <c r="J82" s="131"/>
      <c r="K82" s="131"/>
      <c r="L82" s="131"/>
      <c r="M82" s="183">
        <v>30</v>
      </c>
      <c r="N82" s="183" t="s">
        <v>96</v>
      </c>
      <c r="O82" s="184">
        <v>75000</v>
      </c>
      <c r="P82" s="134">
        <f>M82*O82</f>
        <v>2250000</v>
      </c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</row>
    <row r="83" spans="1:16" ht="12.75" customHeight="1" hidden="1">
      <c r="A83" s="216">
        <v>5</v>
      </c>
      <c r="B83" s="217">
        <v>2</v>
      </c>
      <c r="C83" s="217">
        <v>2</v>
      </c>
      <c r="D83" s="218" t="s">
        <v>38</v>
      </c>
      <c r="E83" s="236" t="s">
        <v>101</v>
      </c>
      <c r="F83" s="219" t="s">
        <v>102</v>
      </c>
      <c r="G83" s="131"/>
      <c r="H83" s="131"/>
      <c r="I83" s="131"/>
      <c r="J83" s="131"/>
      <c r="K83" s="131"/>
      <c r="L83" s="131"/>
      <c r="M83" s="183"/>
      <c r="N83" s="183"/>
      <c r="O83" s="184"/>
      <c r="P83" s="134">
        <f>SUM(P84:P84)</f>
        <v>1662300</v>
      </c>
    </row>
    <row r="84" spans="1:16" ht="12.75" customHeight="1" hidden="1">
      <c r="A84" s="237"/>
      <c r="B84" s="238"/>
      <c r="C84" s="238"/>
      <c r="D84" s="239"/>
      <c r="E84" s="224"/>
      <c r="F84" s="130" t="s">
        <v>103</v>
      </c>
      <c r="G84" s="131"/>
      <c r="H84" s="131"/>
      <c r="I84" s="131"/>
      <c r="J84" s="131"/>
      <c r="K84" s="131"/>
      <c r="L84" s="131"/>
      <c r="M84" s="183">
        <v>11082</v>
      </c>
      <c r="N84" s="183" t="s">
        <v>104</v>
      </c>
      <c r="O84" s="184">
        <v>150</v>
      </c>
      <c r="P84" s="134">
        <f>M84*O84</f>
        <v>1662300</v>
      </c>
    </row>
    <row r="85" spans="1:16" ht="12.75" customHeight="1" hidden="1">
      <c r="A85" s="240"/>
      <c r="B85" s="229"/>
      <c r="C85" s="229"/>
      <c r="D85" s="230"/>
      <c r="E85" s="226"/>
      <c r="F85" s="130"/>
      <c r="G85" s="131"/>
      <c r="H85" s="131"/>
      <c r="I85" s="131"/>
      <c r="J85" s="131"/>
      <c r="K85" s="131"/>
      <c r="L85" s="131"/>
      <c r="M85" s="183"/>
      <c r="N85" s="183"/>
      <c r="O85" s="184"/>
      <c r="P85" s="134"/>
    </row>
    <row r="86" spans="1:28" s="220" customFormat="1" ht="12.75" customHeight="1" hidden="1">
      <c r="A86" s="241">
        <v>5</v>
      </c>
      <c r="B86" s="242">
        <v>2</v>
      </c>
      <c r="C86" s="242">
        <v>2</v>
      </c>
      <c r="D86" s="243" t="s">
        <v>105</v>
      </c>
      <c r="E86" s="244"/>
      <c r="F86" s="245" t="s">
        <v>106</v>
      </c>
      <c r="G86" s="175"/>
      <c r="H86" s="175"/>
      <c r="I86" s="175"/>
      <c r="J86" s="175"/>
      <c r="K86" s="175"/>
      <c r="L86" s="175"/>
      <c r="M86" s="176"/>
      <c r="N86" s="176"/>
      <c r="O86" s="177"/>
      <c r="P86" s="246">
        <f>P87</f>
        <v>4000000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16" ht="12.75" customHeight="1" hidden="1">
      <c r="A87" s="216">
        <v>5</v>
      </c>
      <c r="B87" s="217">
        <v>2</v>
      </c>
      <c r="C87" s="217">
        <v>2</v>
      </c>
      <c r="D87" s="218" t="s">
        <v>105</v>
      </c>
      <c r="E87" s="218" t="s">
        <v>107</v>
      </c>
      <c r="F87" s="219" t="s">
        <v>108</v>
      </c>
      <c r="G87" s="131"/>
      <c r="H87" s="131"/>
      <c r="I87" s="131"/>
      <c r="J87" s="131"/>
      <c r="K87" s="131"/>
      <c r="L87" s="131"/>
      <c r="M87" s="183"/>
      <c r="N87" s="183"/>
      <c r="O87" s="184"/>
      <c r="P87" s="134">
        <f>P88</f>
        <v>4000000</v>
      </c>
    </row>
    <row r="88" spans="1:16" ht="12.75" customHeight="1" hidden="1">
      <c r="A88" s="221"/>
      <c r="B88" s="222"/>
      <c r="C88" s="222"/>
      <c r="D88" s="223"/>
      <c r="E88" s="224"/>
      <c r="F88" s="130" t="s">
        <v>109</v>
      </c>
      <c r="G88" s="131"/>
      <c r="H88" s="131"/>
      <c r="I88" s="131"/>
      <c r="J88" s="131"/>
      <c r="K88" s="131"/>
      <c r="L88" s="131"/>
      <c r="M88" s="183">
        <v>5</v>
      </c>
      <c r="N88" s="183" t="s">
        <v>110</v>
      </c>
      <c r="O88" s="184">
        <v>800000</v>
      </c>
      <c r="P88" s="134">
        <f>M88*O88</f>
        <v>4000000</v>
      </c>
    </row>
    <row r="89" spans="1:16" ht="12.75" customHeight="1" hidden="1">
      <c r="A89" s="162"/>
      <c r="B89" s="137"/>
      <c r="C89" s="137"/>
      <c r="D89" s="137"/>
      <c r="E89" s="163"/>
      <c r="F89" s="130"/>
      <c r="G89" s="131"/>
      <c r="H89" s="131"/>
      <c r="I89" s="131"/>
      <c r="J89" s="131"/>
      <c r="K89" s="131"/>
      <c r="L89" s="131"/>
      <c r="M89" s="183"/>
      <c r="N89" s="183"/>
      <c r="O89" s="184"/>
      <c r="P89" s="134"/>
    </row>
    <row r="90" spans="1:28" s="220" customFormat="1" ht="12.75" customHeight="1" hidden="1">
      <c r="A90" s="247">
        <v>5</v>
      </c>
      <c r="B90" s="90">
        <v>2</v>
      </c>
      <c r="C90" s="90">
        <v>2</v>
      </c>
      <c r="D90" s="248" t="s">
        <v>111</v>
      </c>
      <c r="E90" s="249"/>
      <c r="F90" s="215" t="s">
        <v>112</v>
      </c>
      <c r="G90" s="118"/>
      <c r="H90" s="118"/>
      <c r="I90" s="118"/>
      <c r="J90" s="118"/>
      <c r="K90" s="118"/>
      <c r="L90" s="118"/>
      <c r="M90" s="169"/>
      <c r="N90" s="169"/>
      <c r="O90" s="91"/>
      <c r="P90" s="98">
        <f>P91</f>
        <v>15500000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16" ht="12.75" customHeight="1" hidden="1">
      <c r="A91" s="144">
        <v>5</v>
      </c>
      <c r="B91" s="145">
        <v>2</v>
      </c>
      <c r="C91" s="145">
        <v>2</v>
      </c>
      <c r="D91" s="146" t="s">
        <v>111</v>
      </c>
      <c r="E91" s="146" t="s">
        <v>93</v>
      </c>
      <c r="F91" s="219" t="s">
        <v>113</v>
      </c>
      <c r="G91" s="131"/>
      <c r="H91" s="131"/>
      <c r="I91" s="131"/>
      <c r="J91" s="131"/>
      <c r="K91" s="131"/>
      <c r="L91" s="131"/>
      <c r="M91" s="183"/>
      <c r="N91" s="183"/>
      <c r="O91" s="184"/>
      <c r="P91" s="134">
        <f>SUM(P92:P93)</f>
        <v>15500000</v>
      </c>
    </row>
    <row r="92" spans="1:16" ht="12.75" customHeight="1" hidden="1">
      <c r="A92" s="250"/>
      <c r="B92" s="251"/>
      <c r="C92" s="251"/>
      <c r="D92" s="252"/>
      <c r="E92" s="253"/>
      <c r="F92" s="130" t="s">
        <v>114</v>
      </c>
      <c r="G92" s="131"/>
      <c r="H92" s="131"/>
      <c r="I92" s="131"/>
      <c r="J92" s="131"/>
      <c r="K92" s="131"/>
      <c r="L92" s="131"/>
      <c r="M92" s="183">
        <v>40</v>
      </c>
      <c r="N92" s="183" t="s">
        <v>115</v>
      </c>
      <c r="O92" s="184">
        <v>300000</v>
      </c>
      <c r="P92" s="134">
        <f>O92*M92</f>
        <v>12000000</v>
      </c>
    </row>
    <row r="93" spans="1:16" ht="12.75" customHeight="1" hidden="1">
      <c r="A93" s="254"/>
      <c r="B93" s="163"/>
      <c r="C93" s="163"/>
      <c r="D93" s="163"/>
      <c r="E93" s="129"/>
      <c r="F93" s="130" t="s">
        <v>116</v>
      </c>
      <c r="G93" s="131"/>
      <c r="H93" s="131"/>
      <c r="I93" s="131"/>
      <c r="J93" s="131"/>
      <c r="K93" s="131"/>
      <c r="L93" s="131"/>
      <c r="M93" s="183">
        <v>10</v>
      </c>
      <c r="N93" s="183" t="s">
        <v>115</v>
      </c>
      <c r="O93" s="184">
        <v>350000</v>
      </c>
      <c r="P93" s="134">
        <f>O93*M93</f>
        <v>3500000</v>
      </c>
    </row>
    <row r="94" spans="1:16" ht="12.75" customHeight="1" hidden="1">
      <c r="A94" s="162"/>
      <c r="B94" s="137"/>
      <c r="C94" s="137"/>
      <c r="D94" s="137"/>
      <c r="E94" s="163"/>
      <c r="F94" s="131"/>
      <c r="G94" s="131"/>
      <c r="H94" s="131"/>
      <c r="I94" s="131"/>
      <c r="J94" s="131"/>
      <c r="K94" s="131"/>
      <c r="L94" s="131"/>
      <c r="M94" s="183"/>
      <c r="N94" s="183"/>
      <c r="O94" s="184"/>
      <c r="P94" s="134"/>
    </row>
    <row r="95" spans="1:16" ht="12.75" customHeight="1" hidden="1">
      <c r="A95" s="255">
        <v>5</v>
      </c>
      <c r="B95" s="165">
        <v>2</v>
      </c>
      <c r="C95" s="213">
        <v>2</v>
      </c>
      <c r="D95" s="165">
        <v>11</v>
      </c>
      <c r="E95" s="167"/>
      <c r="F95" s="215" t="s">
        <v>117</v>
      </c>
      <c r="G95" s="118"/>
      <c r="H95" s="118"/>
      <c r="I95" s="118"/>
      <c r="J95" s="118"/>
      <c r="K95" s="118"/>
      <c r="L95" s="118"/>
      <c r="M95" s="169"/>
      <c r="N95" s="169"/>
      <c r="O95" s="91"/>
      <c r="P95" s="98">
        <f>P96</f>
        <v>166200000</v>
      </c>
    </row>
    <row r="96" spans="1:16" ht="12.75" customHeight="1" hidden="1">
      <c r="A96" s="216">
        <v>5</v>
      </c>
      <c r="B96" s="217">
        <v>2</v>
      </c>
      <c r="C96" s="217">
        <v>2</v>
      </c>
      <c r="D96" s="218">
        <v>11</v>
      </c>
      <c r="E96" s="218" t="s">
        <v>107</v>
      </c>
      <c r="F96" s="219" t="s">
        <v>118</v>
      </c>
      <c r="G96" s="131"/>
      <c r="H96" s="131"/>
      <c r="I96" s="131"/>
      <c r="J96" s="131"/>
      <c r="K96" s="131"/>
      <c r="L96" s="131"/>
      <c r="M96" s="183"/>
      <c r="N96" s="183"/>
      <c r="O96" s="184"/>
      <c r="P96" s="134">
        <f>SUM(P97:P99)</f>
        <v>166200000</v>
      </c>
    </row>
    <row r="97" spans="1:16" ht="12.75" customHeight="1" hidden="1">
      <c r="A97" s="250"/>
      <c r="B97" s="251"/>
      <c r="C97" s="251"/>
      <c r="D97" s="251"/>
      <c r="E97" s="155"/>
      <c r="F97" s="130" t="s">
        <v>119</v>
      </c>
      <c r="G97" s="131"/>
      <c r="H97" s="131"/>
      <c r="I97" s="131"/>
      <c r="J97" s="131"/>
      <c r="K97" s="131"/>
      <c r="L97" s="131"/>
      <c r="M97" s="183">
        <v>5540</v>
      </c>
      <c r="N97" s="183" t="s">
        <v>40</v>
      </c>
      <c r="O97" s="184">
        <v>10000</v>
      </c>
      <c r="P97" s="134">
        <f>M97*O97</f>
        <v>55400000</v>
      </c>
    </row>
    <row r="98" spans="1:28" ht="12.75" customHeight="1" hidden="1">
      <c r="A98" s="254"/>
      <c r="B98" s="163"/>
      <c r="C98" s="163"/>
      <c r="D98" s="163"/>
      <c r="E98" s="129"/>
      <c r="F98" s="130" t="s">
        <v>120</v>
      </c>
      <c r="G98" s="131"/>
      <c r="H98" s="131"/>
      <c r="I98" s="131"/>
      <c r="J98" s="131"/>
      <c r="K98" s="131"/>
      <c r="L98" s="131"/>
      <c r="M98" s="183">
        <v>5540</v>
      </c>
      <c r="N98" s="183" t="s">
        <v>40</v>
      </c>
      <c r="O98" s="184">
        <v>20000</v>
      </c>
      <c r="P98" s="134">
        <f>M98*O98</f>
        <v>110800000</v>
      </c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</row>
    <row r="99" spans="1:28" ht="12.75" customHeight="1" hidden="1">
      <c r="A99" s="162"/>
      <c r="B99" s="137"/>
      <c r="C99" s="137"/>
      <c r="D99" s="137"/>
      <c r="E99" s="163"/>
      <c r="F99" s="130"/>
      <c r="G99" s="131"/>
      <c r="H99" s="131"/>
      <c r="I99" s="131"/>
      <c r="J99" s="131"/>
      <c r="K99" s="131"/>
      <c r="L99" s="131"/>
      <c r="M99" s="183"/>
      <c r="N99" s="183"/>
      <c r="O99" s="184"/>
      <c r="P99" s="134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</row>
    <row r="100" spans="1:16" ht="13.5" customHeight="1" hidden="1">
      <c r="A100" s="164">
        <v>5</v>
      </c>
      <c r="B100" s="165">
        <v>2</v>
      </c>
      <c r="C100" s="165">
        <v>2</v>
      </c>
      <c r="D100" s="213">
        <v>15</v>
      </c>
      <c r="E100" s="218"/>
      <c r="F100" s="215" t="s">
        <v>121</v>
      </c>
      <c r="G100" s="118"/>
      <c r="H100" s="118"/>
      <c r="I100" s="118"/>
      <c r="J100" s="118"/>
      <c r="K100" s="118"/>
      <c r="L100" s="118"/>
      <c r="M100" s="169"/>
      <c r="N100" s="169"/>
      <c r="O100" s="91"/>
      <c r="P100" s="98">
        <f>SUM(P101)</f>
        <v>67000000</v>
      </c>
    </row>
    <row r="101" spans="1:16" ht="12.75" customHeight="1" hidden="1">
      <c r="A101" s="216">
        <v>5</v>
      </c>
      <c r="B101" s="217">
        <v>2</v>
      </c>
      <c r="C101" s="217">
        <v>2</v>
      </c>
      <c r="D101" s="217">
        <v>15</v>
      </c>
      <c r="E101" s="218" t="s">
        <v>93</v>
      </c>
      <c r="F101" s="219" t="s">
        <v>122</v>
      </c>
      <c r="G101" s="131"/>
      <c r="H101" s="131"/>
      <c r="I101" s="131"/>
      <c r="J101" s="131"/>
      <c r="K101" s="131"/>
      <c r="L101" s="131"/>
      <c r="M101" s="183"/>
      <c r="N101" s="183"/>
      <c r="O101" s="184"/>
      <c r="P101" s="256">
        <f>SUM(P102,P104)</f>
        <v>67000000</v>
      </c>
    </row>
    <row r="102" spans="1:16" ht="12.75" customHeight="1" hidden="1">
      <c r="A102" s="216"/>
      <c r="B102" s="217"/>
      <c r="C102" s="217"/>
      <c r="D102" s="217"/>
      <c r="E102" s="218"/>
      <c r="F102" s="130" t="s">
        <v>123</v>
      </c>
      <c r="G102" s="131"/>
      <c r="H102" s="131"/>
      <c r="I102" s="131"/>
      <c r="J102" s="131"/>
      <c r="K102" s="131"/>
      <c r="L102" s="131"/>
      <c r="M102" s="183">
        <v>1</v>
      </c>
      <c r="N102" s="183" t="s">
        <v>124</v>
      </c>
      <c r="O102" s="184">
        <v>27000000</v>
      </c>
      <c r="P102" s="256">
        <f>O102*M102</f>
        <v>27000000</v>
      </c>
    </row>
    <row r="103" spans="1:16" ht="13.5" customHeight="1" hidden="1">
      <c r="A103" s="216">
        <v>5</v>
      </c>
      <c r="B103" s="217">
        <v>2</v>
      </c>
      <c r="C103" s="217">
        <v>2</v>
      </c>
      <c r="D103" s="217">
        <v>15</v>
      </c>
      <c r="E103" s="218" t="s">
        <v>107</v>
      </c>
      <c r="F103" s="257" t="s">
        <v>125</v>
      </c>
      <c r="G103" s="131"/>
      <c r="H103" s="131"/>
      <c r="I103" s="131"/>
      <c r="J103" s="131"/>
      <c r="K103" s="131"/>
      <c r="L103" s="129"/>
      <c r="M103" s="183"/>
      <c r="N103" s="183"/>
      <c r="O103" s="184"/>
      <c r="P103" s="256"/>
    </row>
    <row r="104" spans="1:28" ht="12.75" customHeight="1" hidden="1">
      <c r="A104" s="232"/>
      <c r="B104" s="233"/>
      <c r="C104" s="233"/>
      <c r="D104" s="233"/>
      <c r="E104" s="234"/>
      <c r="F104" s="258" t="s">
        <v>126</v>
      </c>
      <c r="G104" s="131"/>
      <c r="H104" s="131"/>
      <c r="I104" s="131"/>
      <c r="J104" s="131"/>
      <c r="K104" s="131"/>
      <c r="L104" s="129"/>
      <c r="M104" s="183">
        <v>1</v>
      </c>
      <c r="N104" s="183" t="s">
        <v>124</v>
      </c>
      <c r="O104" s="184">
        <v>40000000</v>
      </c>
      <c r="P104" s="256">
        <f>O104*M104</f>
        <v>40000000</v>
      </c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 customHeight="1" hidden="1">
      <c r="A105" s="232"/>
      <c r="B105" s="233"/>
      <c r="C105" s="233"/>
      <c r="D105" s="233"/>
      <c r="E105" s="234"/>
      <c r="F105" s="258"/>
      <c r="G105" s="131"/>
      <c r="H105" s="131"/>
      <c r="I105" s="131"/>
      <c r="J105" s="131"/>
      <c r="K105" s="259"/>
      <c r="L105" s="138"/>
      <c r="M105" s="260"/>
      <c r="N105" s="260"/>
      <c r="O105" s="261"/>
      <c r="P105" s="256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s="220" customFormat="1" ht="15" hidden="1">
      <c r="A106" s="247">
        <v>5</v>
      </c>
      <c r="B106" s="90">
        <v>2</v>
      </c>
      <c r="C106" s="90">
        <v>2</v>
      </c>
      <c r="D106" s="90">
        <v>20</v>
      </c>
      <c r="E106" s="90"/>
      <c r="F106" s="486" t="s">
        <v>127</v>
      </c>
      <c r="G106" s="487"/>
      <c r="H106" s="487"/>
      <c r="I106" s="487"/>
      <c r="J106" s="487"/>
      <c r="K106" s="262"/>
      <c r="L106" s="249"/>
      <c r="M106" s="263"/>
      <c r="N106" s="263"/>
      <c r="O106" s="264"/>
      <c r="P106" s="265">
        <f>P108+P109</f>
        <v>2000000</v>
      </c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s="220" customFormat="1" ht="15" hidden="1">
      <c r="A107" s="202">
        <v>5</v>
      </c>
      <c r="B107" s="101">
        <v>2</v>
      </c>
      <c r="C107" s="101">
        <v>2</v>
      </c>
      <c r="D107" s="101">
        <v>20</v>
      </c>
      <c r="E107" s="266" t="s">
        <v>53</v>
      </c>
      <c r="F107" s="267" t="s">
        <v>128</v>
      </c>
      <c r="G107" s="268"/>
      <c r="H107" s="268"/>
      <c r="I107" s="268"/>
      <c r="J107" s="268"/>
      <c r="K107" s="262"/>
      <c r="L107" s="249"/>
      <c r="M107" s="263"/>
      <c r="N107" s="263"/>
      <c r="O107" s="264"/>
      <c r="P107" s="265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5" hidden="1">
      <c r="A108" s="269"/>
      <c r="B108" s="270"/>
      <c r="C108" s="270"/>
      <c r="D108" s="270"/>
      <c r="E108" s="252"/>
      <c r="F108" s="271" t="s">
        <v>129</v>
      </c>
      <c r="G108" s="259"/>
      <c r="H108" s="259"/>
      <c r="I108" s="259"/>
      <c r="J108" s="259"/>
      <c r="K108" s="259"/>
      <c r="L108" s="138"/>
      <c r="M108" s="260">
        <v>2</v>
      </c>
      <c r="N108" s="260" t="s">
        <v>130</v>
      </c>
      <c r="O108" s="261">
        <v>500000</v>
      </c>
      <c r="P108" s="256">
        <f>M108*O108</f>
        <v>1000000</v>
      </c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5" hidden="1">
      <c r="A109" s="254"/>
      <c r="B109" s="163"/>
      <c r="C109" s="163"/>
      <c r="D109" s="163"/>
      <c r="E109" s="272"/>
      <c r="F109" s="271" t="s">
        <v>131</v>
      </c>
      <c r="G109" s="259"/>
      <c r="H109" s="259"/>
      <c r="I109" s="259"/>
      <c r="J109" s="259"/>
      <c r="K109" s="259"/>
      <c r="L109" s="138"/>
      <c r="M109" s="260">
        <v>2</v>
      </c>
      <c r="N109" s="260" t="s">
        <v>130</v>
      </c>
      <c r="O109" s="261">
        <v>500000</v>
      </c>
      <c r="P109" s="256">
        <f>M109*O109</f>
        <v>1000000</v>
      </c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5" hidden="1">
      <c r="A110" s="162"/>
      <c r="B110" s="137"/>
      <c r="C110" s="137"/>
      <c r="D110" s="137"/>
      <c r="E110" s="137"/>
      <c r="F110" s="273"/>
      <c r="G110" s="274"/>
      <c r="H110" s="274"/>
      <c r="I110" s="274"/>
      <c r="J110" s="274"/>
      <c r="K110" s="274"/>
      <c r="L110" s="160"/>
      <c r="M110" s="275"/>
      <c r="N110" s="275"/>
      <c r="O110" s="276"/>
      <c r="P110" s="152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5.75" thickBot="1">
      <c r="A111" s="488" t="s">
        <v>132</v>
      </c>
      <c r="B111" s="489"/>
      <c r="C111" s="489"/>
      <c r="D111" s="489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90"/>
      <c r="P111" s="277">
        <f>P37</f>
        <v>10500000</v>
      </c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2.75" customHeight="1">
      <c r="A112" s="278"/>
      <c r="B112" s="279"/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  <c r="M112" s="281"/>
      <c r="N112" s="282"/>
      <c r="O112" s="280"/>
      <c r="P112" s="283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</row>
    <row r="113" spans="1:28" ht="12.75" customHeight="1">
      <c r="A113" s="285"/>
      <c r="B113" s="279"/>
      <c r="C113" s="280"/>
      <c r="D113" s="280"/>
      <c r="E113" s="280"/>
      <c r="F113" s="280"/>
      <c r="G113" s="280"/>
      <c r="H113" s="280"/>
      <c r="I113" s="280"/>
      <c r="J113" s="280"/>
      <c r="K113" s="280"/>
      <c r="L113" s="280"/>
      <c r="M113" s="281"/>
      <c r="N113" s="282"/>
      <c r="O113" s="280"/>
      <c r="P113" s="283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</row>
    <row r="114" spans="1:28" ht="12.75" customHeight="1">
      <c r="A114" s="285"/>
      <c r="B114" s="279"/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 s="281"/>
      <c r="N114" s="281"/>
      <c r="O114" s="280"/>
      <c r="P114" s="283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</row>
    <row r="115" spans="1:28" ht="12.75" customHeight="1">
      <c r="A115" s="285"/>
      <c r="B115" s="279"/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1"/>
      <c r="N115" s="281"/>
      <c r="O115" s="280"/>
      <c r="P115" s="283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</row>
    <row r="116" spans="1:28" ht="12.75" customHeight="1">
      <c r="A116" s="285"/>
      <c r="B116" s="279"/>
      <c r="C116" s="280"/>
      <c r="D116" s="280"/>
      <c r="E116" s="280"/>
      <c r="F116" s="280"/>
      <c r="G116" s="280"/>
      <c r="H116" s="280"/>
      <c r="I116" s="280"/>
      <c r="J116" s="280"/>
      <c r="K116" s="280"/>
      <c r="L116" s="280"/>
      <c r="M116" s="281"/>
      <c r="N116" s="281"/>
      <c r="O116" s="280"/>
      <c r="P116" s="283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</row>
    <row r="117" spans="1:28" ht="12.75" customHeight="1">
      <c r="A117" s="444"/>
      <c r="B117" s="445"/>
      <c r="C117" s="445"/>
      <c r="D117" s="445"/>
      <c r="E117" s="445"/>
      <c r="F117" s="445"/>
      <c r="G117" s="445"/>
      <c r="H117" s="445"/>
      <c r="I117" s="280"/>
      <c r="J117" s="280"/>
      <c r="K117" s="280"/>
      <c r="L117" s="280"/>
      <c r="M117" s="286"/>
      <c r="N117" s="445"/>
      <c r="O117" s="445"/>
      <c r="P117" s="283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</row>
    <row r="118" spans="1:28" ht="12.75" customHeight="1">
      <c r="A118" s="446"/>
      <c r="B118" s="447"/>
      <c r="C118" s="447"/>
      <c r="D118" s="447"/>
      <c r="E118" s="447"/>
      <c r="F118" s="447"/>
      <c r="G118" s="447"/>
      <c r="H118" s="447"/>
      <c r="I118" s="280"/>
      <c r="J118" s="280"/>
      <c r="K118" s="280"/>
      <c r="L118" s="280"/>
      <c r="M118" s="281"/>
      <c r="N118" s="447"/>
      <c r="O118" s="447"/>
      <c r="P118" s="283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</row>
    <row r="119" spans="1:28" ht="12.75" customHeight="1">
      <c r="A119" s="287"/>
      <c r="B119" s="288"/>
      <c r="C119" s="288"/>
      <c r="D119" s="288"/>
      <c r="E119" s="288"/>
      <c r="F119" s="288"/>
      <c r="G119" s="288"/>
      <c r="H119" s="288"/>
      <c r="I119" s="280"/>
      <c r="J119" s="280"/>
      <c r="K119" s="280"/>
      <c r="L119" s="280"/>
      <c r="M119" s="281"/>
      <c r="N119" s="281"/>
      <c r="O119" s="289"/>
      <c r="P119" s="283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</row>
    <row r="120" spans="1:16" s="284" customFormat="1" ht="12.75" customHeight="1">
      <c r="A120" s="290"/>
      <c r="D120" s="291"/>
      <c r="G120" s="292"/>
      <c r="H120" s="293"/>
      <c r="M120" s="282"/>
      <c r="N120" s="282"/>
      <c r="P120" s="294"/>
    </row>
    <row r="121" spans="1:16" s="284" customFormat="1" ht="12.75" customHeight="1">
      <c r="A121" s="290"/>
      <c r="D121" s="291"/>
      <c r="G121" s="292"/>
      <c r="H121" s="293"/>
      <c r="M121" s="282"/>
      <c r="N121" s="282"/>
      <c r="P121" s="294"/>
    </row>
    <row r="122" spans="1:16" s="284" customFormat="1" ht="12.75" customHeight="1">
      <c r="A122" s="290"/>
      <c r="D122" s="291"/>
      <c r="G122" s="292"/>
      <c r="H122" s="293"/>
      <c r="M122" s="282"/>
      <c r="N122" s="282"/>
      <c r="P122" s="294"/>
    </row>
    <row r="123" spans="1:16" s="284" customFormat="1" ht="12.75" customHeight="1">
      <c r="A123" s="290"/>
      <c r="D123" s="291"/>
      <c r="G123" s="292"/>
      <c r="H123" s="293"/>
      <c r="M123" s="282"/>
      <c r="N123" s="282"/>
      <c r="P123" s="294"/>
    </row>
    <row r="124" spans="1:16" s="284" customFormat="1" ht="6.75" customHeight="1" thickBot="1">
      <c r="A124" s="290"/>
      <c r="D124" s="291"/>
      <c r="G124" s="292"/>
      <c r="H124" s="293"/>
      <c r="M124" s="282"/>
      <c r="N124" s="282"/>
      <c r="P124" s="294"/>
    </row>
    <row r="125" spans="1:16" s="284" customFormat="1" ht="12.75" customHeight="1" hidden="1">
      <c r="A125" s="290"/>
      <c r="D125" s="291"/>
      <c r="G125" s="292"/>
      <c r="H125" s="293"/>
      <c r="M125" s="282"/>
      <c r="N125" s="282"/>
      <c r="P125" s="294"/>
    </row>
    <row r="126" spans="1:28" s="284" customFormat="1" ht="12.75" customHeight="1" hidden="1">
      <c r="A126" s="290"/>
      <c r="D126" s="291"/>
      <c r="G126" s="292"/>
      <c r="H126" s="293"/>
      <c r="M126" s="282"/>
      <c r="N126" s="282"/>
      <c r="P126" s="294"/>
      <c r="Q126" s="280"/>
      <c r="R126" s="280"/>
      <c r="S126" s="280"/>
      <c r="T126" s="280"/>
      <c r="U126" s="280"/>
      <c r="V126" s="280"/>
      <c r="W126" s="280"/>
      <c r="X126" s="280"/>
      <c r="Y126" s="280"/>
      <c r="Z126" s="280"/>
      <c r="AA126" s="280"/>
      <c r="AB126" s="280"/>
    </row>
    <row r="127" spans="1:28" s="284" customFormat="1" ht="12.75" customHeight="1" hidden="1">
      <c r="A127" s="290"/>
      <c r="D127" s="291"/>
      <c r="G127" s="292"/>
      <c r="H127" s="293"/>
      <c r="M127" s="282"/>
      <c r="N127" s="282"/>
      <c r="P127" s="294"/>
      <c r="Q127" s="280"/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</row>
    <row r="128" spans="1:28" s="284" customFormat="1" ht="12.75" customHeight="1" hidden="1">
      <c r="A128" s="290"/>
      <c r="D128" s="291"/>
      <c r="G128" s="292"/>
      <c r="H128" s="293"/>
      <c r="M128" s="282"/>
      <c r="N128" s="282"/>
      <c r="P128" s="294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</row>
    <row r="129" spans="1:28" s="284" customFormat="1" ht="12.75" customHeight="1" hidden="1">
      <c r="A129" s="290"/>
      <c r="D129" s="291"/>
      <c r="G129" s="292"/>
      <c r="H129" s="293"/>
      <c r="M129" s="282"/>
      <c r="N129" s="282"/>
      <c r="P129" s="294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</row>
    <row r="130" spans="1:28" s="284" customFormat="1" ht="12.75" customHeight="1" hidden="1">
      <c r="A130" s="290"/>
      <c r="D130" s="291"/>
      <c r="G130" s="292"/>
      <c r="H130" s="293"/>
      <c r="M130" s="282"/>
      <c r="N130" s="282"/>
      <c r="P130" s="294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</row>
    <row r="131" spans="1:28" s="284" customFormat="1" ht="12.75" customHeight="1" hidden="1">
      <c r="A131" s="290"/>
      <c r="D131" s="291"/>
      <c r="G131" s="292"/>
      <c r="H131" s="293"/>
      <c r="M131" s="282"/>
      <c r="N131" s="282"/>
      <c r="P131" s="294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  <c r="AA131" s="295"/>
      <c r="AB131" s="295"/>
    </row>
    <row r="132" spans="1:28" s="284" customFormat="1" ht="12.75" customHeight="1" hidden="1">
      <c r="A132" s="290"/>
      <c r="D132" s="291"/>
      <c r="G132" s="292"/>
      <c r="H132" s="293"/>
      <c r="M132" s="282"/>
      <c r="N132" s="282"/>
      <c r="P132" s="294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</row>
    <row r="133" spans="1:28" s="284" customFormat="1" ht="12.75" customHeight="1" hidden="1">
      <c r="A133" s="290"/>
      <c r="D133" s="291"/>
      <c r="G133" s="292"/>
      <c r="H133" s="293"/>
      <c r="M133" s="282"/>
      <c r="N133" s="282"/>
      <c r="P133" s="29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s="280" customFormat="1" ht="15.75" thickBot="1">
      <c r="A134" s="296" t="s">
        <v>133</v>
      </c>
      <c r="B134" s="462" t="s">
        <v>134</v>
      </c>
      <c r="C134" s="463"/>
      <c r="D134" s="463"/>
      <c r="E134" s="463"/>
      <c r="F134" s="463"/>
      <c r="G134" s="463"/>
      <c r="H134" s="463"/>
      <c r="I134" s="464"/>
      <c r="J134" s="462" t="s">
        <v>135</v>
      </c>
      <c r="K134" s="465"/>
      <c r="L134" s="466"/>
      <c r="M134" s="467"/>
      <c r="N134" s="467"/>
      <c r="O134" s="467"/>
      <c r="P134" s="281"/>
      <c r="Q134" s="4"/>
      <c r="R134" s="4"/>
      <c r="S134" s="297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s="280" customFormat="1" ht="16.5" customHeight="1" thickBot="1">
      <c r="A135" s="298">
        <f>1</f>
        <v>1</v>
      </c>
      <c r="B135" s="299"/>
      <c r="C135" s="300"/>
      <c r="D135" s="300"/>
      <c r="E135" s="300"/>
      <c r="F135" s="300" t="s">
        <v>136</v>
      </c>
      <c r="G135" s="300"/>
      <c r="H135" s="300"/>
      <c r="I135" s="301"/>
      <c r="J135" s="299"/>
      <c r="K135" s="302">
        <f>P111/4</f>
        <v>2625000</v>
      </c>
      <c r="L135" s="303"/>
      <c r="M135" s="304"/>
      <c r="N135" s="303"/>
      <c r="O135" s="303"/>
      <c r="P135" s="305"/>
      <c r="Q135" s="4"/>
      <c r="R135" s="4"/>
      <c r="S135" s="306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s="280" customFormat="1" ht="16.5" customHeight="1" thickBot="1">
      <c r="A136" s="298">
        <f>A135+1</f>
        <v>2</v>
      </c>
      <c r="B136" s="299"/>
      <c r="C136" s="300"/>
      <c r="D136" s="300"/>
      <c r="E136" s="300"/>
      <c r="F136" s="300" t="s">
        <v>137</v>
      </c>
      <c r="G136" s="300"/>
      <c r="H136" s="300"/>
      <c r="I136" s="301"/>
      <c r="J136" s="307"/>
      <c r="K136" s="302">
        <f>P111/4</f>
        <v>2625000</v>
      </c>
      <c r="L136" s="303"/>
      <c r="M136" s="304"/>
      <c r="N136" s="303"/>
      <c r="O136" s="303"/>
      <c r="P136" s="305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s="280" customFormat="1" ht="16.5" customHeight="1" thickBot="1">
      <c r="A137" s="308">
        <f>A136+1</f>
        <v>3</v>
      </c>
      <c r="B137" s="309"/>
      <c r="C137" s="310"/>
      <c r="D137" s="310"/>
      <c r="E137" s="310"/>
      <c r="F137" s="310" t="s">
        <v>138</v>
      </c>
      <c r="G137" s="310"/>
      <c r="H137" s="310"/>
      <c r="I137" s="311"/>
      <c r="J137" s="312"/>
      <c r="K137" s="302">
        <f>P111/4</f>
        <v>2625000</v>
      </c>
      <c r="L137" s="460"/>
      <c r="M137" s="461"/>
      <c r="N137" s="461"/>
      <c r="O137" s="461"/>
      <c r="P137" s="305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s="280" customFormat="1" ht="16.5" customHeight="1" thickBot="1">
      <c r="A138" s="313">
        <f>A137+1</f>
        <v>4</v>
      </c>
      <c r="B138" s="312"/>
      <c r="C138" s="314"/>
      <c r="D138" s="314"/>
      <c r="E138" s="314"/>
      <c r="F138" s="314" t="s">
        <v>139</v>
      </c>
      <c r="G138" s="314"/>
      <c r="H138" s="314"/>
      <c r="I138" s="315"/>
      <c r="J138" s="312"/>
      <c r="K138" s="302">
        <f>P111/4</f>
        <v>2625000</v>
      </c>
      <c r="L138" s="303"/>
      <c r="M138" s="304"/>
      <c r="N138" s="303"/>
      <c r="O138" s="303"/>
      <c r="P138" s="305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s="280" customFormat="1" ht="16.5" customHeight="1">
      <c r="A139" s="303"/>
      <c r="B139" s="303"/>
      <c r="C139" s="303"/>
      <c r="D139" s="303"/>
      <c r="E139" s="303"/>
      <c r="F139" s="303"/>
      <c r="G139" s="303"/>
      <c r="H139" s="303"/>
      <c r="I139" s="303"/>
      <c r="J139" s="303"/>
      <c r="K139" s="325"/>
      <c r="L139" s="303"/>
      <c r="M139" s="304"/>
      <c r="N139" s="303"/>
      <c r="O139" s="303"/>
      <c r="P139" s="305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s="280" customFormat="1" ht="16.5" customHeight="1">
      <c r="A140" s="303"/>
      <c r="B140" s="303"/>
      <c r="C140" s="303"/>
      <c r="D140" s="303"/>
      <c r="E140" s="303"/>
      <c r="F140" s="303"/>
      <c r="G140" s="303"/>
      <c r="H140" s="303"/>
      <c r="I140" s="303"/>
      <c r="J140" s="303"/>
      <c r="K140" s="316"/>
      <c r="L140" s="303"/>
      <c r="M140" s="304"/>
      <c r="N140" s="303"/>
      <c r="O140" s="303"/>
      <c r="P140" s="305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s="280" customFormat="1" ht="16.5" customHeight="1">
      <c r="A141" s="303"/>
      <c r="B141" s="303"/>
      <c r="C141" s="303"/>
      <c r="D141" s="303"/>
      <c r="E141" s="303"/>
      <c r="F141" s="303"/>
      <c r="G141" s="303"/>
      <c r="H141" s="303"/>
      <c r="I141" s="303"/>
      <c r="J141" s="303"/>
      <c r="K141" s="316"/>
      <c r="L141" s="303"/>
      <c r="M141" s="304"/>
      <c r="N141" s="303"/>
      <c r="O141" s="303"/>
      <c r="P141" s="305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s="280" customFormat="1" ht="16.5" customHeight="1">
      <c r="A142" s="303"/>
      <c r="B142" s="303"/>
      <c r="C142" s="303"/>
      <c r="D142" s="303"/>
      <c r="E142" s="303"/>
      <c r="F142" s="303"/>
      <c r="G142" s="303"/>
      <c r="H142" s="303"/>
      <c r="I142" s="303"/>
      <c r="J142" s="303"/>
      <c r="K142" s="316"/>
      <c r="L142" s="303"/>
      <c r="M142" s="304"/>
      <c r="N142" s="303"/>
      <c r="O142" s="303"/>
      <c r="P142" s="305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s="280" customFormat="1" ht="16.5" customHeight="1">
      <c r="A143" s="303"/>
      <c r="B143" s="303"/>
      <c r="C143" s="303"/>
      <c r="D143" s="303"/>
      <c r="E143" s="303"/>
      <c r="F143" s="303"/>
      <c r="G143" s="303"/>
      <c r="H143" s="303"/>
      <c r="I143" s="303"/>
      <c r="J143" s="303"/>
      <c r="K143" s="316"/>
      <c r="L143" s="303"/>
      <c r="M143" s="304"/>
      <c r="N143" s="303"/>
      <c r="O143" s="303"/>
      <c r="P143" s="305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3:28" s="295" customFormat="1" ht="12.75">
      <c r="M144" s="317"/>
      <c r="N144" s="317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3:28" s="295" customFormat="1" ht="12.75">
      <c r="M145" s="317"/>
      <c r="N145" s="317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3:28" s="295" customFormat="1" ht="12.75">
      <c r="M146" s="317"/>
      <c r="N146" s="317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3:28" s="295" customFormat="1" ht="12.75">
      <c r="M147" s="317"/>
      <c r="N147" s="317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</sheetData>
  <sheetProtection/>
  <mergeCells count="65">
    <mergeCell ref="A11:G11"/>
    <mergeCell ref="H2:N2"/>
    <mergeCell ref="H3:N3"/>
    <mergeCell ref="H4:N4"/>
    <mergeCell ref="H5:N5"/>
    <mergeCell ref="H6:N6"/>
    <mergeCell ref="A7:G7"/>
    <mergeCell ref="A8:G8"/>
    <mergeCell ref="A9:G9"/>
    <mergeCell ref="J9:L9"/>
    <mergeCell ref="A10:G10"/>
    <mergeCell ref="J10:O10"/>
    <mergeCell ref="A18:F18"/>
    <mergeCell ref="G18:L18"/>
    <mergeCell ref="M18:P18"/>
    <mergeCell ref="G19:L19"/>
    <mergeCell ref="M19:P19"/>
    <mergeCell ref="A12:G12"/>
    <mergeCell ref="A13:G13"/>
    <mergeCell ref="A14:G14"/>
    <mergeCell ref="A15:G15"/>
    <mergeCell ref="A17:P17"/>
    <mergeCell ref="M20:P20"/>
    <mergeCell ref="A23:F24"/>
    <mergeCell ref="G23:L23"/>
    <mergeCell ref="M23:P23"/>
    <mergeCell ref="G24:L24"/>
    <mergeCell ref="A21:F22"/>
    <mergeCell ref="M21:P21"/>
    <mergeCell ref="G22:L22"/>
    <mergeCell ref="M22:P22"/>
    <mergeCell ref="A20:F20"/>
    <mergeCell ref="G20:L20"/>
    <mergeCell ref="A25:F25"/>
    <mergeCell ref="G25:L25"/>
    <mergeCell ref="M25:P25"/>
    <mergeCell ref="A26:P27"/>
    <mergeCell ref="A28:P28"/>
    <mergeCell ref="F106:J106"/>
    <mergeCell ref="A111:O111"/>
    <mergeCell ref="A29:P29"/>
    <mergeCell ref="F30:K33"/>
    <mergeCell ref="L30:L33"/>
    <mergeCell ref="M30:P31"/>
    <mergeCell ref="A31:E31"/>
    <mergeCell ref="A32:E32"/>
    <mergeCell ref="M32:M33"/>
    <mergeCell ref="N32:N33"/>
    <mergeCell ref="P32:P33"/>
    <mergeCell ref="L137:O137"/>
    <mergeCell ref="B134:I134"/>
    <mergeCell ref="J134:K134"/>
    <mergeCell ref="L134:O134"/>
    <mergeCell ref="A34:E34"/>
    <mergeCell ref="F34:K34"/>
    <mergeCell ref="F35:K35"/>
    <mergeCell ref="F36:K36"/>
    <mergeCell ref="F38:K38"/>
    <mergeCell ref="F41:K41"/>
    <mergeCell ref="A117:H117"/>
    <mergeCell ref="N117:O117"/>
    <mergeCell ref="A118:H118"/>
    <mergeCell ref="N118:O118"/>
    <mergeCell ref="F43:K43"/>
    <mergeCell ref="F57:L57"/>
  </mergeCells>
  <printOptions/>
  <pageMargins left="0.7" right="0.7" top="0.75" bottom="0.75" header="0.3" footer="0.3"/>
  <pageSetup orientation="portrait" paperSize="5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2"/>
  <sheetViews>
    <sheetView zoomScalePageLayoutView="0" workbookViewId="0" topLeftCell="A1">
      <selection activeCell="A1" sqref="A1:P83"/>
    </sheetView>
  </sheetViews>
  <sheetFormatPr defaultColWidth="9.140625" defaultRowHeight="15"/>
  <cols>
    <col min="1" max="1" width="3.00390625" style="4" customWidth="1"/>
    <col min="2" max="2" width="2.421875" style="4" customWidth="1"/>
    <col min="3" max="3" width="2.140625" style="4" customWidth="1"/>
    <col min="4" max="4" width="4.7109375" style="4" hidden="1" customWidth="1"/>
    <col min="5" max="5" width="2.8515625" style="4" customWidth="1"/>
    <col min="6" max="6" width="2.7109375" style="4" customWidth="1"/>
    <col min="7" max="7" width="3.28125" style="4" customWidth="1"/>
    <col min="8" max="8" width="1.8515625" style="4" customWidth="1"/>
    <col min="9" max="9" width="15.7109375" style="4" customWidth="1"/>
    <col min="10" max="10" width="4.7109375" style="4" customWidth="1"/>
    <col min="11" max="11" width="9.7109375" style="4" customWidth="1"/>
    <col min="12" max="12" width="15.7109375" style="4" customWidth="1"/>
    <col min="13" max="14" width="6.8515625" style="318" customWidth="1"/>
    <col min="15" max="15" width="13.57421875" style="4" customWidth="1"/>
    <col min="16" max="16" width="14.7109375" style="319" customWidth="1"/>
    <col min="17" max="17" width="11.7109375" style="4" bestFit="1" customWidth="1"/>
    <col min="18" max="18" width="9.140625" style="4" customWidth="1"/>
    <col min="19" max="19" width="14.00390625" style="4" bestFit="1" customWidth="1"/>
    <col min="20" max="20" width="9.140625" style="4" customWidth="1"/>
    <col min="21" max="21" width="11.28125" style="4" bestFit="1" customWidth="1"/>
    <col min="22" max="22" width="9.140625" style="4" customWidth="1"/>
    <col min="23" max="23" width="12.8515625" style="4" bestFit="1" customWidth="1"/>
    <col min="24" max="25" width="9.140625" style="4" customWidth="1"/>
    <col min="26" max="26" width="10.28125" style="4" bestFit="1" customWidth="1"/>
    <col min="27" max="27" width="12.8515625" style="4" bestFit="1" customWidth="1"/>
    <col min="28" max="16384" width="9.140625" style="4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1"/>
      <c r="P1" s="3"/>
    </row>
    <row r="2" spans="1:16" ht="12.75">
      <c r="A2" s="5"/>
      <c r="B2" s="6"/>
      <c r="C2" s="6"/>
      <c r="D2" s="6"/>
      <c r="E2" s="6"/>
      <c r="F2" s="6"/>
      <c r="G2" s="7"/>
      <c r="H2" s="560"/>
      <c r="I2" s="561"/>
      <c r="J2" s="561"/>
      <c r="K2" s="561"/>
      <c r="L2" s="561"/>
      <c r="M2" s="561"/>
      <c r="N2" s="562"/>
      <c r="O2" s="8"/>
      <c r="P2" s="9"/>
    </row>
    <row r="3" spans="1:16" ht="12.75">
      <c r="A3" s="10"/>
      <c r="B3" s="11"/>
      <c r="C3" s="11"/>
      <c r="D3" s="11"/>
      <c r="E3" s="11"/>
      <c r="F3" s="11"/>
      <c r="G3" s="12"/>
      <c r="H3" s="563"/>
      <c r="I3" s="564"/>
      <c r="J3" s="564"/>
      <c r="K3" s="564"/>
      <c r="L3" s="564"/>
      <c r="M3" s="564"/>
      <c r="N3" s="565"/>
      <c r="O3" s="13"/>
      <c r="P3" s="14"/>
    </row>
    <row r="4" spans="1:16" ht="13.5" thickBot="1">
      <c r="A4" s="10"/>
      <c r="B4" s="11"/>
      <c r="C4" s="11"/>
      <c r="D4" s="11"/>
      <c r="E4" s="11"/>
      <c r="F4" s="11"/>
      <c r="G4" s="12"/>
      <c r="H4" s="566"/>
      <c r="I4" s="567"/>
      <c r="J4" s="567"/>
      <c r="K4" s="567"/>
      <c r="L4" s="567"/>
      <c r="M4" s="567"/>
      <c r="N4" s="568"/>
      <c r="O4" s="13"/>
      <c r="P4" s="14"/>
    </row>
    <row r="5" spans="1:16" ht="12.75">
      <c r="A5" s="15"/>
      <c r="B5" s="16"/>
      <c r="C5" s="16"/>
      <c r="D5" s="16"/>
      <c r="E5" s="16"/>
      <c r="F5" s="16"/>
      <c r="G5" s="17"/>
      <c r="H5" s="483" t="s">
        <v>0</v>
      </c>
      <c r="I5" s="484"/>
      <c r="J5" s="484"/>
      <c r="K5" s="484"/>
      <c r="L5" s="484"/>
      <c r="M5" s="484"/>
      <c r="N5" s="485"/>
      <c r="O5" s="18"/>
      <c r="P5" s="19"/>
    </row>
    <row r="6" spans="1:16" ht="13.5" thickBot="1">
      <c r="A6" s="20"/>
      <c r="B6" s="21"/>
      <c r="C6" s="21"/>
      <c r="D6" s="21"/>
      <c r="E6" s="21"/>
      <c r="F6" s="21"/>
      <c r="G6" s="22"/>
      <c r="H6" s="491" t="s">
        <v>1</v>
      </c>
      <c r="I6" s="492"/>
      <c r="J6" s="492"/>
      <c r="K6" s="492"/>
      <c r="L6" s="492"/>
      <c r="M6" s="492"/>
      <c r="N6" s="493"/>
      <c r="O6" s="23"/>
      <c r="P6" s="24"/>
    </row>
    <row r="7" spans="1:16" ht="12.75">
      <c r="A7" s="569"/>
      <c r="B7" s="570"/>
      <c r="C7" s="570"/>
      <c r="D7" s="570"/>
      <c r="E7" s="570"/>
      <c r="F7" s="570"/>
      <c r="G7" s="570"/>
      <c r="H7" s="25"/>
      <c r="I7" s="26"/>
      <c r="J7" s="27"/>
      <c r="K7" s="26"/>
      <c r="L7" s="26"/>
      <c r="M7" s="28"/>
      <c r="N7" s="29"/>
      <c r="O7" s="25"/>
      <c r="P7" s="30"/>
    </row>
    <row r="8" spans="1:16" ht="12.75">
      <c r="A8" s="525"/>
      <c r="B8" s="526"/>
      <c r="C8" s="526"/>
      <c r="D8" s="526"/>
      <c r="E8" s="526"/>
      <c r="F8" s="526"/>
      <c r="G8" s="526"/>
      <c r="H8" s="31"/>
      <c r="I8" s="32"/>
      <c r="J8" s="33"/>
      <c r="K8" s="32"/>
      <c r="L8" s="32"/>
      <c r="M8" s="34"/>
      <c r="N8" s="35"/>
      <c r="O8" s="31"/>
      <c r="P8" s="36"/>
    </row>
    <row r="9" spans="1:16" ht="12.75">
      <c r="A9" s="525" t="s">
        <v>2</v>
      </c>
      <c r="B9" s="526"/>
      <c r="C9" s="526"/>
      <c r="D9" s="526"/>
      <c r="E9" s="526"/>
      <c r="F9" s="526"/>
      <c r="G9" s="526"/>
      <c r="H9" s="37" t="s">
        <v>3</v>
      </c>
      <c r="I9" s="38">
        <v>4</v>
      </c>
      <c r="J9" s="552" t="s">
        <v>140</v>
      </c>
      <c r="K9" s="552"/>
      <c r="L9" s="552"/>
      <c r="M9" s="39"/>
      <c r="N9" s="35"/>
      <c r="O9" s="31"/>
      <c r="P9" s="36"/>
    </row>
    <row r="10" spans="1:16" ht="12.75">
      <c r="A10" s="526" t="s">
        <v>4</v>
      </c>
      <c r="B10" s="526"/>
      <c r="C10" s="526"/>
      <c r="D10" s="526"/>
      <c r="E10" s="526"/>
      <c r="F10" s="526"/>
      <c r="G10" s="526"/>
      <c r="H10" s="4" t="s">
        <v>3</v>
      </c>
      <c r="I10" s="40">
        <v>4.3</v>
      </c>
      <c r="J10" s="552" t="s">
        <v>141</v>
      </c>
      <c r="K10" s="552"/>
      <c r="L10" s="552"/>
      <c r="M10" s="552"/>
      <c r="N10" s="552"/>
      <c r="O10" s="552"/>
      <c r="P10" s="41"/>
    </row>
    <row r="11" spans="1:16" ht="12.75">
      <c r="A11" s="525" t="s">
        <v>5</v>
      </c>
      <c r="B11" s="526"/>
      <c r="C11" s="526"/>
      <c r="D11" s="526"/>
      <c r="E11" s="526"/>
      <c r="F11" s="526"/>
      <c r="G11" s="526"/>
      <c r="H11" s="31" t="s">
        <v>3</v>
      </c>
      <c r="I11" s="42" t="s">
        <v>158</v>
      </c>
      <c r="J11" s="43" t="s">
        <v>169</v>
      </c>
      <c r="K11" s="43"/>
      <c r="L11" s="43"/>
      <c r="M11" s="43"/>
      <c r="N11" s="35"/>
      <c r="O11" s="31"/>
      <c r="P11" s="36"/>
    </row>
    <row r="12" spans="1:16" ht="12.75">
      <c r="A12" s="525" t="s">
        <v>6</v>
      </c>
      <c r="B12" s="526"/>
      <c r="C12" s="526"/>
      <c r="D12" s="526"/>
      <c r="E12" s="526"/>
      <c r="F12" s="526"/>
      <c r="G12" s="526"/>
      <c r="H12" s="31" t="s">
        <v>3</v>
      </c>
      <c r="I12" s="32" t="s">
        <v>7</v>
      </c>
      <c r="J12" s="44"/>
      <c r="K12" s="45"/>
      <c r="L12" s="45"/>
      <c r="M12" s="39"/>
      <c r="N12" s="35"/>
      <c r="O12" s="31"/>
      <c r="P12" s="36"/>
    </row>
    <row r="13" spans="1:16" ht="12.75">
      <c r="A13" s="525" t="s">
        <v>8</v>
      </c>
      <c r="B13" s="526"/>
      <c r="C13" s="526"/>
      <c r="D13" s="526"/>
      <c r="E13" s="526"/>
      <c r="F13" s="526"/>
      <c r="G13" s="526"/>
      <c r="H13" s="31" t="s">
        <v>3</v>
      </c>
      <c r="I13" s="46" t="s">
        <v>9</v>
      </c>
      <c r="J13" s="44"/>
      <c r="K13" s="45"/>
      <c r="L13" s="45"/>
      <c r="M13" s="39"/>
      <c r="N13" s="35"/>
      <c r="O13" s="31"/>
      <c r="P13" s="36"/>
    </row>
    <row r="14" spans="1:16" ht="12.75">
      <c r="A14" s="525" t="s">
        <v>10</v>
      </c>
      <c r="B14" s="526"/>
      <c r="C14" s="526"/>
      <c r="D14" s="526"/>
      <c r="E14" s="526"/>
      <c r="F14" s="526"/>
      <c r="G14" s="526"/>
      <c r="H14" s="31" t="s">
        <v>3</v>
      </c>
      <c r="I14" s="47">
        <f>P16</f>
        <v>32100000</v>
      </c>
      <c r="J14" s="44"/>
      <c r="K14" s="45"/>
      <c r="L14" s="45"/>
      <c r="M14" s="39"/>
      <c r="N14" s="35"/>
      <c r="O14" s="31"/>
      <c r="P14" s="36"/>
    </row>
    <row r="15" spans="1:16" ht="12.75">
      <c r="A15" s="525" t="s">
        <v>11</v>
      </c>
      <c r="B15" s="526"/>
      <c r="C15" s="526"/>
      <c r="D15" s="526"/>
      <c r="E15" s="526"/>
      <c r="F15" s="526"/>
      <c r="G15" s="526"/>
      <c r="H15" s="31" t="s">
        <v>3</v>
      </c>
      <c r="I15" s="32" t="s">
        <v>9</v>
      </c>
      <c r="J15" s="44"/>
      <c r="K15" s="45"/>
      <c r="L15" s="45"/>
      <c r="M15" s="39"/>
      <c r="N15" s="35"/>
      <c r="O15" s="31"/>
      <c r="P15" s="36"/>
    </row>
    <row r="16" spans="1:16" ht="12.75">
      <c r="A16" s="48" t="s">
        <v>12</v>
      </c>
      <c r="B16" s="49"/>
      <c r="C16" s="49"/>
      <c r="D16" s="49"/>
      <c r="E16" s="49"/>
      <c r="F16" s="49"/>
      <c r="G16" s="49"/>
      <c r="H16" s="50" t="s">
        <v>3</v>
      </c>
      <c r="I16" s="51"/>
      <c r="J16" s="52"/>
      <c r="K16" s="49"/>
      <c r="L16" s="49"/>
      <c r="M16" s="53"/>
      <c r="N16" s="54"/>
      <c r="O16" s="55" t="s">
        <v>305</v>
      </c>
      <c r="P16" s="56">
        <f>SUM(P35)</f>
        <v>32100000</v>
      </c>
    </row>
    <row r="17" spans="1:16" ht="13.5" thickBot="1">
      <c r="A17" s="527" t="s">
        <v>13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9"/>
    </row>
    <row r="18" spans="1:16" ht="13.5" thickBot="1">
      <c r="A18" s="553" t="s">
        <v>14</v>
      </c>
      <c r="B18" s="553"/>
      <c r="C18" s="553"/>
      <c r="D18" s="553"/>
      <c r="E18" s="553"/>
      <c r="F18" s="553"/>
      <c r="G18" s="553" t="s">
        <v>15</v>
      </c>
      <c r="H18" s="553"/>
      <c r="I18" s="553"/>
      <c r="J18" s="553"/>
      <c r="K18" s="553"/>
      <c r="L18" s="553"/>
      <c r="M18" s="553" t="s">
        <v>16</v>
      </c>
      <c r="N18" s="553"/>
      <c r="O18" s="553"/>
      <c r="P18" s="553"/>
    </row>
    <row r="19" spans="1:16" ht="12.75">
      <c r="A19" s="57" t="s">
        <v>17</v>
      </c>
      <c r="B19" s="58"/>
      <c r="C19" s="58"/>
      <c r="D19" s="58"/>
      <c r="E19" s="58"/>
      <c r="F19" s="59"/>
      <c r="G19" s="554" t="s">
        <v>164</v>
      </c>
      <c r="H19" s="555"/>
      <c r="I19" s="555"/>
      <c r="J19" s="555"/>
      <c r="K19" s="555"/>
      <c r="L19" s="556"/>
      <c r="M19" s="557" t="s">
        <v>163</v>
      </c>
      <c r="N19" s="558"/>
      <c r="O19" s="558"/>
      <c r="P19" s="559"/>
    </row>
    <row r="20" spans="1:16" ht="12.75">
      <c r="A20" s="515" t="s">
        <v>18</v>
      </c>
      <c r="B20" s="516"/>
      <c r="C20" s="516"/>
      <c r="D20" s="516"/>
      <c r="E20" s="516"/>
      <c r="F20" s="517"/>
      <c r="G20" s="518" t="s">
        <v>19</v>
      </c>
      <c r="H20" s="516"/>
      <c r="I20" s="516"/>
      <c r="J20" s="516"/>
      <c r="K20" s="516"/>
      <c r="L20" s="517"/>
      <c r="M20" s="530" t="s">
        <v>348</v>
      </c>
      <c r="N20" s="531"/>
      <c r="O20" s="531"/>
      <c r="P20" s="532"/>
    </row>
    <row r="21" spans="1:16" ht="12.75">
      <c r="A21" s="545" t="s">
        <v>20</v>
      </c>
      <c r="B21" s="478"/>
      <c r="C21" s="478"/>
      <c r="D21" s="478"/>
      <c r="E21" s="478"/>
      <c r="F21" s="478"/>
      <c r="G21" s="60" t="s">
        <v>165</v>
      </c>
      <c r="H21" s="61"/>
      <c r="I21" s="61"/>
      <c r="J21" s="61"/>
      <c r="K21" s="61"/>
      <c r="L21" s="62"/>
      <c r="M21" s="546" t="s">
        <v>162</v>
      </c>
      <c r="N21" s="547"/>
      <c r="O21" s="547"/>
      <c r="P21" s="548"/>
    </row>
    <row r="22" spans="1:16" ht="12.75">
      <c r="A22" s="536"/>
      <c r="B22" s="537"/>
      <c r="C22" s="537"/>
      <c r="D22" s="537"/>
      <c r="E22" s="537"/>
      <c r="F22" s="538"/>
      <c r="G22" s="549"/>
      <c r="H22" s="550"/>
      <c r="I22" s="550"/>
      <c r="J22" s="550"/>
      <c r="K22" s="550"/>
      <c r="L22" s="551"/>
      <c r="M22" s="512"/>
      <c r="N22" s="513"/>
      <c r="O22" s="513"/>
      <c r="P22" s="514"/>
    </row>
    <row r="23" spans="1:16" ht="12.75">
      <c r="A23" s="533" t="s">
        <v>21</v>
      </c>
      <c r="B23" s="534"/>
      <c r="C23" s="534"/>
      <c r="D23" s="534"/>
      <c r="E23" s="534"/>
      <c r="F23" s="535"/>
      <c r="G23" s="539" t="s">
        <v>147</v>
      </c>
      <c r="H23" s="540"/>
      <c r="I23" s="540"/>
      <c r="J23" s="540"/>
      <c r="K23" s="540"/>
      <c r="L23" s="541"/>
      <c r="M23" s="542" t="s">
        <v>146</v>
      </c>
      <c r="N23" s="543"/>
      <c r="O23" s="543"/>
      <c r="P23" s="544"/>
    </row>
    <row r="24" spans="1:16" ht="12.75">
      <c r="A24" s="536"/>
      <c r="B24" s="537"/>
      <c r="C24" s="537"/>
      <c r="D24" s="537"/>
      <c r="E24" s="537"/>
      <c r="F24" s="538"/>
      <c r="G24" s="518" t="s">
        <v>166</v>
      </c>
      <c r="H24" s="516"/>
      <c r="I24" s="516"/>
      <c r="J24" s="516"/>
      <c r="K24" s="516"/>
      <c r="L24" s="517"/>
      <c r="M24" s="63"/>
      <c r="N24" s="64"/>
      <c r="O24" s="65"/>
      <c r="P24" s="66"/>
    </row>
    <row r="25" spans="1:16" ht="13.5" thickBot="1">
      <c r="A25" s="519" t="s">
        <v>22</v>
      </c>
      <c r="B25" s="520"/>
      <c r="C25" s="520"/>
      <c r="D25" s="520"/>
      <c r="E25" s="520"/>
      <c r="F25" s="521"/>
      <c r="G25" s="518" t="s">
        <v>149</v>
      </c>
      <c r="H25" s="516"/>
      <c r="I25" s="516"/>
      <c r="J25" s="516"/>
      <c r="K25" s="516"/>
      <c r="L25" s="517"/>
      <c r="M25" s="522"/>
      <c r="N25" s="523"/>
      <c r="O25" s="523"/>
      <c r="P25" s="524"/>
    </row>
    <row r="26" spans="1:16" ht="12.75">
      <c r="A26" s="476" t="s">
        <v>167</v>
      </c>
      <c r="B26" s="477"/>
      <c r="C26" s="477"/>
      <c r="D26" s="477"/>
      <c r="E26" s="477"/>
      <c r="F26" s="477"/>
      <c r="G26" s="478"/>
      <c r="H26" s="478"/>
      <c r="I26" s="478"/>
      <c r="J26" s="478"/>
      <c r="K26" s="478"/>
      <c r="L26" s="478"/>
      <c r="M26" s="477"/>
      <c r="N26" s="477"/>
      <c r="O26" s="477"/>
      <c r="P26" s="479"/>
    </row>
    <row r="27" spans="1:16" ht="13.5" thickBot="1">
      <c r="A27" s="480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2"/>
    </row>
    <row r="28" spans="1:16" ht="15">
      <c r="A28" s="483" t="s">
        <v>23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5"/>
    </row>
    <row r="29" spans="1:16" ht="15.75" thickBot="1">
      <c r="A29" s="491" t="s">
        <v>24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3"/>
    </row>
    <row r="30" spans="1:16" ht="12.75">
      <c r="A30" s="67"/>
      <c r="B30" s="68"/>
      <c r="C30" s="68"/>
      <c r="D30" s="68"/>
      <c r="E30" s="68"/>
      <c r="F30" s="494" t="s">
        <v>25</v>
      </c>
      <c r="G30" s="495"/>
      <c r="H30" s="495"/>
      <c r="I30" s="495"/>
      <c r="J30" s="495"/>
      <c r="K30" s="495"/>
      <c r="L30" s="500" t="s">
        <v>12</v>
      </c>
      <c r="M30" s="503" t="s">
        <v>26</v>
      </c>
      <c r="N30" s="504"/>
      <c r="O30" s="504"/>
      <c r="P30" s="505"/>
    </row>
    <row r="31" spans="1:16" ht="13.5" thickBot="1">
      <c r="A31" s="509" t="s">
        <v>27</v>
      </c>
      <c r="B31" s="510"/>
      <c r="C31" s="510"/>
      <c r="D31" s="510"/>
      <c r="E31" s="511"/>
      <c r="F31" s="496"/>
      <c r="G31" s="497"/>
      <c r="H31" s="497"/>
      <c r="I31" s="497"/>
      <c r="J31" s="497"/>
      <c r="K31" s="497"/>
      <c r="L31" s="501"/>
      <c r="M31" s="506"/>
      <c r="N31" s="507"/>
      <c r="O31" s="507"/>
      <c r="P31" s="508"/>
    </row>
    <row r="32" spans="1:16" ht="12.75">
      <c r="A32" s="509" t="s">
        <v>28</v>
      </c>
      <c r="B32" s="510"/>
      <c r="C32" s="510"/>
      <c r="D32" s="510"/>
      <c r="E32" s="511"/>
      <c r="F32" s="496"/>
      <c r="G32" s="497"/>
      <c r="H32" s="497"/>
      <c r="I32" s="497"/>
      <c r="J32" s="497"/>
      <c r="K32" s="497"/>
      <c r="L32" s="501"/>
      <c r="M32" s="454" t="s">
        <v>29</v>
      </c>
      <c r="N32" s="456" t="s">
        <v>30</v>
      </c>
      <c r="O32" s="69" t="s">
        <v>31</v>
      </c>
      <c r="P32" s="458" t="s">
        <v>32</v>
      </c>
    </row>
    <row r="33" spans="1:16" ht="13.5" thickBot="1">
      <c r="A33" s="70"/>
      <c r="B33" s="71"/>
      <c r="C33" s="71"/>
      <c r="D33" s="71"/>
      <c r="E33" s="72"/>
      <c r="F33" s="498"/>
      <c r="G33" s="499"/>
      <c r="H33" s="499"/>
      <c r="I33" s="499"/>
      <c r="J33" s="499"/>
      <c r="K33" s="499"/>
      <c r="L33" s="502"/>
      <c r="M33" s="455"/>
      <c r="N33" s="457"/>
      <c r="O33" s="73" t="s">
        <v>33</v>
      </c>
      <c r="P33" s="459"/>
    </row>
    <row r="34" spans="1:16" ht="13.5" thickBot="1">
      <c r="A34" s="468">
        <v>1</v>
      </c>
      <c r="B34" s="469"/>
      <c r="C34" s="469"/>
      <c r="D34" s="469"/>
      <c r="E34" s="470"/>
      <c r="F34" s="471">
        <v>2</v>
      </c>
      <c r="G34" s="469"/>
      <c r="H34" s="469"/>
      <c r="I34" s="469"/>
      <c r="J34" s="469"/>
      <c r="K34" s="472"/>
      <c r="L34" s="74">
        <v>3</v>
      </c>
      <c r="M34" s="75">
        <v>4</v>
      </c>
      <c r="N34" s="75">
        <v>5</v>
      </c>
      <c r="O34" s="76">
        <v>6</v>
      </c>
      <c r="P34" s="77" t="s">
        <v>34</v>
      </c>
    </row>
    <row r="35" spans="1:16" ht="12.75">
      <c r="A35" s="78">
        <v>5</v>
      </c>
      <c r="B35" s="79"/>
      <c r="C35" s="79"/>
      <c r="D35" s="79"/>
      <c r="E35" s="80"/>
      <c r="F35" s="473" t="s">
        <v>35</v>
      </c>
      <c r="G35" s="474"/>
      <c r="H35" s="474"/>
      <c r="I35" s="474"/>
      <c r="J35" s="474"/>
      <c r="K35" s="475"/>
      <c r="L35" s="81"/>
      <c r="M35" s="81"/>
      <c r="N35" s="81"/>
      <c r="O35" s="82"/>
      <c r="P35" s="83">
        <f>SUM(P36)</f>
        <v>32100000</v>
      </c>
    </row>
    <row r="36" spans="1:16" ht="12.75">
      <c r="A36" s="84">
        <v>5</v>
      </c>
      <c r="B36" s="85">
        <v>2</v>
      </c>
      <c r="C36" s="85"/>
      <c r="D36" s="85"/>
      <c r="E36" s="86"/>
      <c r="F36" s="438" t="s">
        <v>36</v>
      </c>
      <c r="G36" s="439"/>
      <c r="H36" s="439"/>
      <c r="I36" s="439"/>
      <c r="J36" s="439"/>
      <c r="K36" s="440"/>
      <c r="L36" s="87"/>
      <c r="M36" s="88"/>
      <c r="N36" s="88"/>
      <c r="O36" s="82"/>
      <c r="P36" s="83">
        <f>P37+P42+P46</f>
        <v>32100000</v>
      </c>
    </row>
    <row r="37" spans="1:16" s="99" customFormat="1" ht="12.75">
      <c r="A37" s="113">
        <v>5</v>
      </c>
      <c r="B37" s="114">
        <v>2</v>
      </c>
      <c r="C37" s="114">
        <v>1</v>
      </c>
      <c r="D37" s="115"/>
      <c r="E37" s="116"/>
      <c r="F37" s="117" t="s">
        <v>37</v>
      </c>
      <c r="G37" s="118"/>
      <c r="H37" s="118"/>
      <c r="I37" s="118"/>
      <c r="J37" s="118"/>
      <c r="K37" s="105"/>
      <c r="L37" s="106"/>
      <c r="M37" s="96"/>
      <c r="N37" s="96"/>
      <c r="O37" s="107"/>
      <c r="P37" s="98">
        <f>P38</f>
        <v>1000000</v>
      </c>
    </row>
    <row r="38" spans="1:16" s="99" customFormat="1" ht="15" customHeight="1">
      <c r="A38" s="421">
        <v>5</v>
      </c>
      <c r="B38" s="422">
        <v>2</v>
      </c>
      <c r="C38" s="422">
        <v>1</v>
      </c>
      <c r="D38" s="423">
        <v>1</v>
      </c>
      <c r="E38" s="424" t="s">
        <v>38</v>
      </c>
      <c r="F38" s="573" t="s">
        <v>39</v>
      </c>
      <c r="G38" s="574"/>
      <c r="H38" s="574"/>
      <c r="I38" s="574"/>
      <c r="J38" s="574"/>
      <c r="K38" s="575"/>
      <c r="L38" s="95"/>
      <c r="M38" s="96"/>
      <c r="N38" s="96"/>
      <c r="O38" s="97"/>
      <c r="P38" s="98">
        <f>P39+P40</f>
        <v>1000000</v>
      </c>
    </row>
    <row r="39" spans="1:16" s="99" customFormat="1" ht="12.75">
      <c r="A39" s="100"/>
      <c r="B39" s="101"/>
      <c r="C39" s="101"/>
      <c r="D39" s="102"/>
      <c r="E39" s="103"/>
      <c r="F39" s="104" t="s">
        <v>307</v>
      </c>
      <c r="G39" s="105"/>
      <c r="H39" s="105"/>
      <c r="I39" s="105"/>
      <c r="J39" s="105"/>
      <c r="K39" s="105"/>
      <c r="L39" s="106" t="s">
        <v>305</v>
      </c>
      <c r="M39" s="96">
        <v>50</v>
      </c>
      <c r="N39" s="96" t="s">
        <v>308</v>
      </c>
      <c r="O39" s="107">
        <v>5000</v>
      </c>
      <c r="P39" s="108">
        <f>O39*M39</f>
        <v>250000</v>
      </c>
    </row>
    <row r="40" spans="1:16" s="99" customFormat="1" ht="12.75">
      <c r="A40" s="100"/>
      <c r="B40" s="101"/>
      <c r="C40" s="101"/>
      <c r="D40" s="102"/>
      <c r="E40" s="103"/>
      <c r="F40" s="104" t="s">
        <v>309</v>
      </c>
      <c r="G40" s="105"/>
      <c r="H40" s="105"/>
      <c r="I40" s="105"/>
      <c r="J40" s="105"/>
      <c r="K40" s="105"/>
      <c r="L40" s="106" t="s">
        <v>305</v>
      </c>
      <c r="M40" s="96">
        <v>50</v>
      </c>
      <c r="N40" s="96" t="s">
        <v>308</v>
      </c>
      <c r="O40" s="107">
        <v>15000</v>
      </c>
      <c r="P40" s="108">
        <f>M40*O40</f>
        <v>750000</v>
      </c>
    </row>
    <row r="41" spans="1:16" s="99" customFormat="1" ht="12.75">
      <c r="A41" s="327"/>
      <c r="B41" s="328"/>
      <c r="C41" s="328"/>
      <c r="D41" s="329"/>
      <c r="E41" s="103"/>
      <c r="F41" s="104"/>
      <c r="G41" s="105"/>
      <c r="H41" s="105"/>
      <c r="I41" s="105"/>
      <c r="J41" s="105"/>
      <c r="K41" s="105"/>
      <c r="L41" s="106"/>
      <c r="M41" s="96"/>
      <c r="N41" s="96"/>
      <c r="O41" s="107"/>
      <c r="P41" s="122"/>
    </row>
    <row r="42" spans="1:16" s="99" customFormat="1" ht="12.75">
      <c r="A42" s="113">
        <v>5</v>
      </c>
      <c r="B42" s="114">
        <v>2</v>
      </c>
      <c r="C42" s="114">
        <v>2</v>
      </c>
      <c r="D42" s="115"/>
      <c r="E42" s="90"/>
      <c r="F42" s="117" t="s">
        <v>41</v>
      </c>
      <c r="G42" s="118"/>
      <c r="H42" s="118"/>
      <c r="I42" s="118"/>
      <c r="J42" s="105"/>
      <c r="K42" s="105"/>
      <c r="L42" s="106"/>
      <c r="M42" s="96"/>
      <c r="N42" s="96"/>
      <c r="O42" s="107"/>
      <c r="P42" s="321">
        <f>P43</f>
        <v>800000</v>
      </c>
    </row>
    <row r="43" spans="1:16" s="99" customFormat="1" ht="12.75">
      <c r="A43" s="113">
        <v>5</v>
      </c>
      <c r="B43" s="114">
        <v>2</v>
      </c>
      <c r="C43" s="114">
        <v>2</v>
      </c>
      <c r="D43" s="115"/>
      <c r="E43" s="248" t="s">
        <v>42</v>
      </c>
      <c r="F43" s="117" t="s">
        <v>310</v>
      </c>
      <c r="G43" s="105"/>
      <c r="H43" s="105"/>
      <c r="I43" s="105"/>
      <c r="J43" s="105"/>
      <c r="K43" s="105"/>
      <c r="L43" s="106"/>
      <c r="M43" s="96"/>
      <c r="N43" s="96"/>
      <c r="O43" s="107"/>
      <c r="P43" s="98">
        <f>P44</f>
        <v>800000</v>
      </c>
    </row>
    <row r="44" spans="1:16" s="99" customFormat="1" ht="12.75">
      <c r="A44" s="113"/>
      <c r="B44" s="114"/>
      <c r="C44" s="114"/>
      <c r="D44" s="115"/>
      <c r="E44" s="90"/>
      <c r="F44" s="126" t="s">
        <v>213</v>
      </c>
      <c r="G44" s="105" t="s">
        <v>311</v>
      </c>
      <c r="H44" s="105"/>
      <c r="I44" s="105"/>
      <c r="J44" s="105"/>
      <c r="K44" s="105"/>
      <c r="L44" s="106" t="s">
        <v>305</v>
      </c>
      <c r="M44" s="96">
        <v>8</v>
      </c>
      <c r="N44" s="96" t="s">
        <v>45</v>
      </c>
      <c r="O44" s="107">
        <v>100000</v>
      </c>
      <c r="P44" s="108">
        <f>M44*O44</f>
        <v>800000</v>
      </c>
    </row>
    <row r="45" spans="1:16" s="99" customFormat="1" ht="12.75">
      <c r="A45" s="100"/>
      <c r="B45" s="101"/>
      <c r="C45" s="101"/>
      <c r="D45" s="102"/>
      <c r="E45" s="121"/>
      <c r="F45" s="104"/>
      <c r="G45" s="105"/>
      <c r="H45" s="105"/>
      <c r="I45" s="105"/>
      <c r="J45" s="105"/>
      <c r="K45" s="105"/>
      <c r="L45" s="106"/>
      <c r="M45" s="96"/>
      <c r="N45" s="96"/>
      <c r="O45" s="107"/>
      <c r="P45" s="321"/>
    </row>
    <row r="46" spans="1:16" s="99" customFormat="1" ht="12.75">
      <c r="A46" s="89">
        <v>5</v>
      </c>
      <c r="B46" s="90">
        <v>2</v>
      </c>
      <c r="C46" s="90">
        <v>3</v>
      </c>
      <c r="D46" s="119"/>
      <c r="E46" s="120"/>
      <c r="F46" s="320" t="s">
        <v>150</v>
      </c>
      <c r="G46" s="118"/>
      <c r="H46" s="118"/>
      <c r="I46" s="118"/>
      <c r="J46" s="118"/>
      <c r="K46" s="105"/>
      <c r="L46" s="106"/>
      <c r="M46" s="96"/>
      <c r="N46" s="96"/>
      <c r="O46" s="107"/>
      <c r="P46" s="321">
        <f>P47+P51</f>
        <v>30300000</v>
      </c>
    </row>
    <row r="47" spans="1:27" s="99" customFormat="1" ht="27" customHeight="1">
      <c r="A47" s="89">
        <v>5</v>
      </c>
      <c r="B47" s="90">
        <v>2</v>
      </c>
      <c r="C47" s="90">
        <v>3</v>
      </c>
      <c r="D47" s="119"/>
      <c r="E47" s="120" t="s">
        <v>52</v>
      </c>
      <c r="F47" s="441" t="s">
        <v>151</v>
      </c>
      <c r="G47" s="442"/>
      <c r="H47" s="442"/>
      <c r="I47" s="442"/>
      <c r="J47" s="442"/>
      <c r="K47" s="443"/>
      <c r="L47" s="106"/>
      <c r="M47" s="96"/>
      <c r="N47" s="96"/>
      <c r="O47" s="107"/>
      <c r="P47" s="321">
        <f>M48*O48</f>
        <v>300000</v>
      </c>
      <c r="U47" s="322">
        <f>5500000/10</f>
        <v>550000</v>
      </c>
      <c r="W47" s="99">
        <v>250</v>
      </c>
      <c r="Y47" s="99" t="s">
        <v>160</v>
      </c>
      <c r="Z47" s="322">
        <v>7000</v>
      </c>
      <c r="AA47" s="323">
        <f>Z47*250</f>
        <v>1750000</v>
      </c>
    </row>
    <row r="48" spans="1:27" s="99" customFormat="1" ht="12.75">
      <c r="A48" s="100"/>
      <c r="B48" s="90"/>
      <c r="C48" s="90"/>
      <c r="D48" s="119"/>
      <c r="E48" s="120"/>
      <c r="F48" s="104" t="s">
        <v>44</v>
      </c>
      <c r="G48" s="105" t="s">
        <v>152</v>
      </c>
      <c r="H48" s="105"/>
      <c r="I48" s="105"/>
      <c r="J48" s="105"/>
      <c r="K48" s="105"/>
      <c r="L48" s="106" t="s">
        <v>305</v>
      </c>
      <c r="M48" s="96">
        <v>1</v>
      </c>
      <c r="N48" s="96" t="s">
        <v>153</v>
      </c>
      <c r="O48" s="107">
        <v>300000</v>
      </c>
      <c r="P48" s="108">
        <f>O48</f>
        <v>300000</v>
      </c>
      <c r="S48" s="322">
        <f>800000*15</f>
        <v>12000000</v>
      </c>
      <c r="U48" s="323">
        <f>U47/25</f>
        <v>22000</v>
      </c>
      <c r="W48" s="99">
        <v>22000</v>
      </c>
      <c r="Y48" s="99" t="s">
        <v>161</v>
      </c>
      <c r="Z48" s="322">
        <v>15000</v>
      </c>
      <c r="AA48" s="323">
        <f>Z48*250</f>
        <v>3750000</v>
      </c>
    </row>
    <row r="49" spans="1:27" s="99" customFormat="1" ht="12.75">
      <c r="A49" s="100"/>
      <c r="B49" s="101"/>
      <c r="C49" s="101"/>
      <c r="D49" s="102"/>
      <c r="E49" s="103"/>
      <c r="F49" s="104"/>
      <c r="G49" s="105"/>
      <c r="H49" s="105"/>
      <c r="I49" s="105"/>
      <c r="J49" s="105"/>
      <c r="K49" s="105"/>
      <c r="L49" s="106"/>
      <c r="M49" s="96"/>
      <c r="N49" s="96"/>
      <c r="O49" s="107"/>
      <c r="P49" s="321"/>
      <c r="W49" s="322">
        <f>W47*W48</f>
        <v>5500000</v>
      </c>
      <c r="Z49" s="322"/>
      <c r="AA49" s="323"/>
    </row>
    <row r="50" spans="1:27" s="99" customFormat="1" ht="12.75">
      <c r="A50" s="100"/>
      <c r="B50" s="101"/>
      <c r="C50" s="101"/>
      <c r="D50" s="102"/>
      <c r="E50" s="121"/>
      <c r="F50" s="104"/>
      <c r="G50" s="105"/>
      <c r="H50" s="105"/>
      <c r="I50" s="105"/>
      <c r="J50" s="105"/>
      <c r="K50" s="105"/>
      <c r="L50" s="106"/>
      <c r="M50" s="96"/>
      <c r="N50" s="96"/>
      <c r="O50" s="107"/>
      <c r="P50" s="321"/>
      <c r="W50" s="322"/>
      <c r="Z50" s="322"/>
      <c r="AA50" s="323"/>
    </row>
    <row r="51" spans="1:27" s="99" customFormat="1" ht="12.75">
      <c r="A51" s="89">
        <v>5</v>
      </c>
      <c r="B51" s="90">
        <v>2</v>
      </c>
      <c r="C51" s="90">
        <v>3</v>
      </c>
      <c r="D51" s="119"/>
      <c r="E51" s="120" t="s">
        <v>154</v>
      </c>
      <c r="F51" s="441" t="s">
        <v>155</v>
      </c>
      <c r="G51" s="442"/>
      <c r="H51" s="442"/>
      <c r="I51" s="442"/>
      <c r="J51" s="442"/>
      <c r="K51" s="443"/>
      <c r="L51" s="106"/>
      <c r="M51" s="96"/>
      <c r="N51" s="96"/>
      <c r="O51" s="107"/>
      <c r="P51" s="321">
        <f>M52*O52</f>
        <v>30000000</v>
      </c>
      <c r="AA51" s="323">
        <f>SUM(AA47:AA49)</f>
        <v>5500000</v>
      </c>
    </row>
    <row r="52" spans="1:16" s="99" customFormat="1" ht="12.75">
      <c r="A52" s="100"/>
      <c r="B52" s="90"/>
      <c r="C52" s="90"/>
      <c r="D52" s="119"/>
      <c r="E52" s="120"/>
      <c r="F52" s="104" t="s">
        <v>44</v>
      </c>
      <c r="G52" s="105" t="s">
        <v>156</v>
      </c>
      <c r="H52" s="105"/>
      <c r="I52" s="105"/>
      <c r="J52" s="105"/>
      <c r="K52" s="105"/>
      <c r="L52" s="106" t="s">
        <v>305</v>
      </c>
      <c r="M52" s="96">
        <v>1</v>
      </c>
      <c r="N52" s="96" t="s">
        <v>153</v>
      </c>
      <c r="O52" s="107">
        <v>30000000</v>
      </c>
      <c r="P52" s="108">
        <f>P51</f>
        <v>30000000</v>
      </c>
    </row>
    <row r="53" spans="1:16" s="99" customFormat="1" ht="12.75">
      <c r="A53" s="89"/>
      <c r="B53" s="90"/>
      <c r="C53" s="90"/>
      <c r="D53" s="119"/>
      <c r="E53" s="120"/>
      <c r="F53" s="448"/>
      <c r="G53" s="449"/>
      <c r="H53" s="449"/>
      <c r="I53" s="449"/>
      <c r="J53" s="449"/>
      <c r="K53" s="450"/>
      <c r="L53" s="106"/>
      <c r="M53" s="96"/>
      <c r="N53" s="96"/>
      <c r="O53" s="107"/>
      <c r="P53" s="122"/>
    </row>
    <row r="54" spans="1:16" s="99" customFormat="1" ht="26.25" customHeight="1">
      <c r="A54" s="100"/>
      <c r="B54" s="101"/>
      <c r="C54" s="101"/>
      <c r="D54" s="102"/>
      <c r="E54" s="121"/>
      <c r="F54" s="104"/>
      <c r="G54" s="105"/>
      <c r="H54" s="105"/>
      <c r="I54" s="105"/>
      <c r="J54" s="105"/>
      <c r="K54" s="105"/>
      <c r="L54" s="106"/>
      <c r="M54" s="96"/>
      <c r="N54" s="96"/>
      <c r="O54" s="107"/>
      <c r="P54" s="108"/>
    </row>
    <row r="55" spans="1:28" ht="12.75" customHeight="1">
      <c r="A55" s="162"/>
      <c r="B55" s="137"/>
      <c r="C55" s="137"/>
      <c r="D55" s="137"/>
      <c r="E55" s="137"/>
      <c r="F55" s="273"/>
      <c r="G55" s="274"/>
      <c r="H55" s="274"/>
      <c r="I55" s="274"/>
      <c r="J55" s="274"/>
      <c r="K55" s="274"/>
      <c r="L55" s="160"/>
      <c r="M55" s="275"/>
      <c r="N55" s="275"/>
      <c r="O55" s="276"/>
      <c r="P55" s="425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</row>
    <row r="56" spans="1:28" ht="12.75" customHeight="1" thickBot="1">
      <c r="A56" s="488" t="s">
        <v>132</v>
      </c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90"/>
      <c r="P56" s="426">
        <f>P35</f>
        <v>32100000</v>
      </c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</row>
    <row r="57" spans="1:28" ht="12.75" customHeight="1">
      <c r="A57" s="278"/>
      <c r="B57" s="279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1"/>
      <c r="N57" s="282"/>
      <c r="O57" s="280"/>
      <c r="P57" s="283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</row>
    <row r="58" spans="1:28" ht="12.75" customHeight="1">
      <c r="A58" s="285"/>
      <c r="B58" s="279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1"/>
      <c r="N58" s="282"/>
      <c r="O58" s="280"/>
      <c r="P58" s="283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</row>
    <row r="59" spans="1:28" ht="12.75" customHeight="1">
      <c r="A59" s="285"/>
      <c r="B59" s="279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1"/>
      <c r="N59" s="281"/>
      <c r="O59" s="280"/>
      <c r="P59" s="283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</row>
    <row r="60" spans="1:28" ht="12.75" customHeight="1">
      <c r="A60" s="285"/>
      <c r="B60" s="279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1"/>
      <c r="N60" s="281"/>
      <c r="O60" s="280"/>
      <c r="P60" s="283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</row>
    <row r="61" spans="1:28" ht="12.75" customHeight="1">
      <c r="A61" s="285"/>
      <c r="B61" s="279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1"/>
      <c r="N61" s="281"/>
      <c r="O61" s="280"/>
      <c r="P61" s="283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</row>
    <row r="62" spans="1:16" s="284" customFormat="1" ht="12.75" customHeight="1">
      <c r="A62" s="444"/>
      <c r="B62" s="445"/>
      <c r="C62" s="445"/>
      <c r="D62" s="445"/>
      <c r="E62" s="445"/>
      <c r="F62" s="445"/>
      <c r="G62" s="445"/>
      <c r="H62" s="445"/>
      <c r="I62" s="280"/>
      <c r="J62" s="280"/>
      <c r="K62" s="280"/>
      <c r="L62" s="280"/>
      <c r="M62" s="286"/>
      <c r="N62" s="445"/>
      <c r="O62" s="445"/>
      <c r="P62" s="283"/>
    </row>
    <row r="63" spans="1:20" s="284" customFormat="1" ht="12.75" customHeight="1" thickBot="1">
      <c r="A63" s="446"/>
      <c r="B63" s="447"/>
      <c r="C63" s="447"/>
      <c r="D63" s="447"/>
      <c r="E63" s="447"/>
      <c r="F63" s="447"/>
      <c r="G63" s="447"/>
      <c r="H63" s="447"/>
      <c r="I63" s="280"/>
      <c r="J63" s="280"/>
      <c r="K63" s="280"/>
      <c r="L63" s="280"/>
      <c r="M63" s="281"/>
      <c r="N63" s="447"/>
      <c r="O63" s="447"/>
      <c r="P63" s="283"/>
      <c r="T63" s="324"/>
    </row>
    <row r="64" spans="1:16" s="284" customFormat="1" ht="12.75" customHeight="1">
      <c r="A64" s="287"/>
      <c r="B64" s="288"/>
      <c r="C64" s="288"/>
      <c r="D64" s="288"/>
      <c r="E64" s="288"/>
      <c r="F64" s="288"/>
      <c r="G64" s="288"/>
      <c r="H64" s="288"/>
      <c r="I64" s="280"/>
      <c r="J64" s="280"/>
      <c r="K64" s="280"/>
      <c r="L64" s="280"/>
      <c r="M64" s="281"/>
      <c r="N64" s="281"/>
      <c r="O64" s="289"/>
      <c r="P64" s="294"/>
    </row>
    <row r="65" spans="1:16" s="284" customFormat="1" ht="12.75" customHeight="1">
      <c r="A65" s="290"/>
      <c r="D65" s="291"/>
      <c r="G65" s="292"/>
      <c r="H65" s="293"/>
      <c r="M65" s="282"/>
      <c r="N65" s="282"/>
      <c r="P65" s="294"/>
    </row>
    <row r="66" spans="1:16" s="284" customFormat="1" ht="33" customHeight="1">
      <c r="A66" s="290"/>
      <c r="D66" s="291"/>
      <c r="G66" s="292"/>
      <c r="H66" s="293"/>
      <c r="M66" s="282"/>
      <c r="N66" s="282"/>
      <c r="P66" s="294"/>
    </row>
    <row r="67" spans="1:16" s="284" customFormat="1" ht="12.75" customHeight="1" hidden="1">
      <c r="A67" s="290"/>
      <c r="D67" s="291"/>
      <c r="G67" s="292"/>
      <c r="H67" s="293"/>
      <c r="M67" s="282"/>
      <c r="N67" s="282"/>
      <c r="P67" s="294"/>
    </row>
    <row r="68" spans="1:28" s="284" customFormat="1" ht="12.75" customHeight="1" hidden="1">
      <c r="A68" s="290"/>
      <c r="D68" s="291"/>
      <c r="G68" s="292"/>
      <c r="H68" s="293"/>
      <c r="M68" s="282"/>
      <c r="N68" s="282"/>
      <c r="P68" s="294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</row>
    <row r="69" spans="1:28" s="284" customFormat="1" ht="12.75" customHeight="1" hidden="1">
      <c r="A69" s="290"/>
      <c r="D69" s="291"/>
      <c r="G69" s="292"/>
      <c r="H69" s="293"/>
      <c r="M69" s="282"/>
      <c r="N69" s="282"/>
      <c r="P69" s="294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</row>
    <row r="70" spans="1:28" s="284" customFormat="1" ht="12.75" customHeight="1" hidden="1">
      <c r="A70" s="290"/>
      <c r="D70" s="291"/>
      <c r="G70" s="292"/>
      <c r="H70" s="293"/>
      <c r="M70" s="282"/>
      <c r="N70" s="282"/>
      <c r="P70" s="294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</row>
    <row r="71" spans="1:28" s="284" customFormat="1" ht="12.75" customHeight="1" hidden="1">
      <c r="A71" s="290"/>
      <c r="D71" s="291"/>
      <c r="G71" s="292"/>
      <c r="H71" s="293"/>
      <c r="M71" s="282"/>
      <c r="N71" s="282"/>
      <c r="P71" s="294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</row>
    <row r="72" spans="1:28" s="284" customFormat="1" ht="12.75" customHeight="1" hidden="1">
      <c r="A72" s="290"/>
      <c r="D72" s="291"/>
      <c r="G72" s="292"/>
      <c r="H72" s="293"/>
      <c r="M72" s="282"/>
      <c r="N72" s="282"/>
      <c r="P72" s="294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</row>
    <row r="73" spans="1:28" s="284" customFormat="1" ht="12.75" customHeight="1" hidden="1">
      <c r="A73" s="290"/>
      <c r="D73" s="291"/>
      <c r="G73" s="292"/>
      <c r="H73" s="293"/>
      <c r="M73" s="282"/>
      <c r="N73" s="282"/>
      <c r="P73" s="294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</row>
    <row r="74" spans="1:28" s="284" customFormat="1" ht="3.75" customHeight="1" thickBot="1">
      <c r="A74" s="290"/>
      <c r="D74" s="291"/>
      <c r="G74" s="292"/>
      <c r="H74" s="293"/>
      <c r="M74" s="282"/>
      <c r="N74" s="282"/>
      <c r="P74" s="294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</row>
    <row r="75" spans="1:28" s="284" customFormat="1" ht="28.5" customHeight="1" hidden="1" thickBot="1">
      <c r="A75" s="290"/>
      <c r="D75" s="291"/>
      <c r="G75" s="292"/>
      <c r="H75" s="293"/>
      <c r="M75" s="282"/>
      <c r="N75" s="282"/>
      <c r="P75" s="29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s="280" customFormat="1" ht="15.75" hidden="1" thickBot="1">
      <c r="A76" s="290"/>
      <c r="B76" s="284"/>
      <c r="C76" s="284"/>
      <c r="D76" s="291"/>
      <c r="E76" s="284"/>
      <c r="F76" s="284"/>
      <c r="G76" s="292"/>
      <c r="H76" s="293"/>
      <c r="I76" s="284"/>
      <c r="J76" s="284"/>
      <c r="K76" s="284"/>
      <c r="L76" s="284"/>
      <c r="M76" s="282"/>
      <c r="N76" s="282"/>
      <c r="O76" s="284"/>
      <c r="P76" s="294"/>
      <c r="Q76" s="4"/>
      <c r="R76" s="4"/>
      <c r="S76" s="297"/>
      <c r="T76" s="4"/>
      <c r="U76" s="4"/>
      <c r="V76" s="4"/>
      <c r="W76" s="4"/>
      <c r="X76" s="4"/>
      <c r="Y76" s="4"/>
      <c r="Z76" s="4"/>
      <c r="AA76" s="4"/>
      <c r="AB76" s="4"/>
    </row>
    <row r="77" spans="1:28" s="280" customFormat="1" ht="16.5" customHeight="1" hidden="1" thickBot="1">
      <c r="A77" s="290"/>
      <c r="B77" s="284"/>
      <c r="C77" s="284"/>
      <c r="D77" s="291"/>
      <c r="E77" s="284"/>
      <c r="F77" s="284"/>
      <c r="G77" s="292"/>
      <c r="H77" s="293"/>
      <c r="I77" s="284"/>
      <c r="J77" s="284"/>
      <c r="K77" s="284"/>
      <c r="L77" s="284"/>
      <c r="M77" s="282"/>
      <c r="N77" s="282"/>
      <c r="O77" s="284"/>
      <c r="P77" s="294"/>
      <c r="Q77" s="4"/>
      <c r="R77" s="4"/>
      <c r="S77" s="306"/>
      <c r="T77" s="4"/>
      <c r="U77" s="4"/>
      <c r="V77" s="4"/>
      <c r="W77" s="4"/>
      <c r="X77" s="4"/>
      <c r="Y77" s="4"/>
      <c r="Z77" s="4"/>
      <c r="AA77" s="4"/>
      <c r="AB77" s="4"/>
    </row>
    <row r="78" spans="1:28" s="280" customFormat="1" ht="16.5" customHeight="1" hidden="1" thickBot="1">
      <c r="A78" s="290"/>
      <c r="B78" s="284"/>
      <c r="C78" s="284"/>
      <c r="D78" s="291"/>
      <c r="E78" s="284"/>
      <c r="F78" s="284"/>
      <c r="G78" s="292"/>
      <c r="H78" s="293"/>
      <c r="I78" s="284"/>
      <c r="J78" s="284"/>
      <c r="K78" s="284"/>
      <c r="L78" s="284"/>
      <c r="M78" s="282"/>
      <c r="N78" s="282"/>
      <c r="O78" s="284"/>
      <c r="P78" s="281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s="280" customFormat="1" ht="16.5" customHeight="1" thickBot="1">
      <c r="A79" s="296" t="s">
        <v>133</v>
      </c>
      <c r="B79" s="462" t="s">
        <v>134</v>
      </c>
      <c r="C79" s="463"/>
      <c r="D79" s="463"/>
      <c r="E79" s="463"/>
      <c r="F79" s="463"/>
      <c r="G79" s="463"/>
      <c r="H79" s="463"/>
      <c r="I79" s="464"/>
      <c r="J79" s="462" t="s">
        <v>135</v>
      </c>
      <c r="K79" s="465"/>
      <c r="L79" s="466"/>
      <c r="M79" s="467"/>
      <c r="N79" s="467"/>
      <c r="O79" s="467"/>
      <c r="P79" s="305"/>
      <c r="Q79" s="4"/>
      <c r="R79" s="4"/>
      <c r="S79" s="4">
        <f>P56/4</f>
        <v>8025000</v>
      </c>
      <c r="T79" s="4"/>
      <c r="U79" s="4"/>
      <c r="V79" s="4"/>
      <c r="W79" s="4"/>
      <c r="X79" s="4"/>
      <c r="Y79" s="4"/>
      <c r="Z79" s="4"/>
      <c r="AA79" s="4"/>
      <c r="AB79" s="4"/>
    </row>
    <row r="80" spans="1:28" s="280" customFormat="1" ht="16.5" customHeight="1" thickBot="1">
      <c r="A80" s="298">
        <f>1</f>
        <v>1</v>
      </c>
      <c r="B80" s="299"/>
      <c r="C80" s="300"/>
      <c r="D80" s="300"/>
      <c r="E80" s="300"/>
      <c r="F80" s="300" t="s">
        <v>136</v>
      </c>
      <c r="G80" s="300"/>
      <c r="H80" s="300"/>
      <c r="I80" s="301"/>
      <c r="J80" s="571">
        <f>P56/4</f>
        <v>8025000</v>
      </c>
      <c r="K80" s="572"/>
      <c r="L80" s="303"/>
      <c r="M80" s="304"/>
      <c r="N80" s="303"/>
      <c r="O80" s="303"/>
      <c r="P80" s="305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s="280" customFormat="1" ht="16.5" customHeight="1" thickBot="1">
      <c r="A81" s="298">
        <f>A80+1</f>
        <v>2</v>
      </c>
      <c r="B81" s="299"/>
      <c r="C81" s="300"/>
      <c r="D81" s="300"/>
      <c r="E81" s="300"/>
      <c r="F81" s="300" t="s">
        <v>137</v>
      </c>
      <c r="G81" s="300"/>
      <c r="H81" s="300"/>
      <c r="I81" s="301"/>
      <c r="J81" s="571">
        <f>P56/4</f>
        <v>8025000</v>
      </c>
      <c r="K81" s="572"/>
      <c r="L81" s="303"/>
      <c r="M81" s="304"/>
      <c r="N81" s="303"/>
      <c r="O81" s="303"/>
      <c r="P81" s="305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s="280" customFormat="1" ht="16.5" customHeight="1" thickBot="1">
      <c r="A82" s="308">
        <f>A81+1</f>
        <v>3</v>
      </c>
      <c r="B82" s="309"/>
      <c r="C82" s="310"/>
      <c r="D82" s="310"/>
      <c r="E82" s="310"/>
      <c r="F82" s="310" t="s">
        <v>138</v>
      </c>
      <c r="G82" s="310"/>
      <c r="H82" s="310"/>
      <c r="I82" s="311"/>
      <c r="J82" s="571">
        <f>P56/4</f>
        <v>8025000</v>
      </c>
      <c r="K82" s="572"/>
      <c r="L82" s="460"/>
      <c r="M82" s="461"/>
      <c r="N82" s="461"/>
      <c r="O82" s="461"/>
      <c r="P82" s="305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s="280" customFormat="1" ht="16.5" customHeight="1" thickBot="1">
      <c r="A83" s="313">
        <f>A82+1</f>
        <v>4</v>
      </c>
      <c r="B83" s="312"/>
      <c r="C83" s="314"/>
      <c r="D83" s="314"/>
      <c r="E83" s="314"/>
      <c r="F83" s="314" t="s">
        <v>139</v>
      </c>
      <c r="G83" s="314"/>
      <c r="H83" s="314"/>
      <c r="I83" s="315"/>
      <c r="J83" s="571">
        <v>5125000</v>
      </c>
      <c r="K83" s="572"/>
      <c r="L83" s="303"/>
      <c r="M83" s="304"/>
      <c r="N83" s="303"/>
      <c r="O83" s="303"/>
      <c r="P83" s="305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s="280" customFormat="1" ht="16.5" customHeight="1">
      <c r="A84" s="303"/>
      <c r="B84" s="303"/>
      <c r="C84" s="303"/>
      <c r="D84" s="303"/>
      <c r="E84" s="303"/>
      <c r="F84" s="303"/>
      <c r="G84" s="303"/>
      <c r="H84" s="303"/>
      <c r="I84" s="303"/>
      <c r="J84" s="303"/>
      <c r="K84" s="316"/>
      <c r="L84" s="303"/>
      <c r="M84" s="304"/>
      <c r="N84" s="303"/>
      <c r="O84" s="303"/>
      <c r="P84" s="305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s="280" customFormat="1" ht="16.5" customHeight="1">
      <c r="A85" s="303"/>
      <c r="B85" s="303"/>
      <c r="C85" s="303"/>
      <c r="D85" s="303"/>
      <c r="E85" s="303"/>
      <c r="F85" s="303"/>
      <c r="G85" s="303"/>
      <c r="H85" s="303"/>
      <c r="I85" s="303"/>
      <c r="J85" s="303"/>
      <c r="K85" s="316"/>
      <c r="L85" s="303"/>
      <c r="M85" s="304"/>
      <c r="N85" s="303"/>
      <c r="O85" s="303"/>
      <c r="P85" s="305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s="295" customFormat="1" ht="15">
      <c r="A86" s="303"/>
      <c r="B86" s="303"/>
      <c r="C86" s="303"/>
      <c r="D86" s="303"/>
      <c r="E86" s="303"/>
      <c r="F86" s="303"/>
      <c r="G86" s="303"/>
      <c r="H86" s="303"/>
      <c r="I86" s="303"/>
      <c r="J86" s="303"/>
      <c r="K86" s="316"/>
      <c r="L86" s="303"/>
      <c r="M86" s="304"/>
      <c r="N86" s="303"/>
      <c r="O86" s="303"/>
      <c r="P86" s="305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s="295" customFormat="1" ht="15">
      <c r="A87" s="303"/>
      <c r="B87" s="303"/>
      <c r="C87" s="303"/>
      <c r="D87" s="303"/>
      <c r="E87" s="303"/>
      <c r="F87" s="303"/>
      <c r="G87" s="303"/>
      <c r="H87" s="303"/>
      <c r="I87" s="303"/>
      <c r="J87" s="303"/>
      <c r="K87" s="316"/>
      <c r="L87" s="303"/>
      <c r="M87" s="304"/>
      <c r="N87" s="303"/>
      <c r="O87" s="303"/>
      <c r="P87" s="305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s="295" customFormat="1" ht="12.75">
      <c r="A88" s="303"/>
      <c r="B88" s="303"/>
      <c r="C88" s="303"/>
      <c r="D88" s="303"/>
      <c r="E88" s="303"/>
      <c r="F88" s="303"/>
      <c r="G88" s="303"/>
      <c r="H88" s="303"/>
      <c r="I88" s="303"/>
      <c r="J88" s="303"/>
      <c r="K88" s="316"/>
      <c r="L88" s="303"/>
      <c r="M88" s="304"/>
      <c r="N88" s="303"/>
      <c r="O88" s="303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3:28" s="295" customFormat="1" ht="12.75">
      <c r="M89" s="317"/>
      <c r="N89" s="317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16" ht="12.75">
      <c r="A90" s="295"/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317"/>
      <c r="N90" s="317"/>
      <c r="O90" s="295"/>
      <c r="P90" s="295"/>
    </row>
    <row r="91" spans="1:16" ht="12.75">
      <c r="A91" s="295"/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317"/>
      <c r="N91" s="317"/>
      <c r="O91" s="295"/>
      <c r="P91" s="295"/>
    </row>
    <row r="92" spans="1:15" ht="12.75">
      <c r="A92" s="295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317"/>
      <c r="N92" s="317"/>
      <c r="O92" s="295"/>
    </row>
  </sheetData>
  <sheetProtection/>
  <mergeCells count="68">
    <mergeCell ref="A11:G11"/>
    <mergeCell ref="H2:N2"/>
    <mergeCell ref="H3:N3"/>
    <mergeCell ref="H4:N4"/>
    <mergeCell ref="H5:N5"/>
    <mergeCell ref="H6:N6"/>
    <mergeCell ref="A7:G7"/>
    <mergeCell ref="A8:G8"/>
    <mergeCell ref="A9:G9"/>
    <mergeCell ref="J9:L9"/>
    <mergeCell ref="A10:G10"/>
    <mergeCell ref="J10:O10"/>
    <mergeCell ref="A18:F18"/>
    <mergeCell ref="G18:L18"/>
    <mergeCell ref="M18:P18"/>
    <mergeCell ref="G19:L19"/>
    <mergeCell ref="M19:P19"/>
    <mergeCell ref="A12:G12"/>
    <mergeCell ref="A13:G13"/>
    <mergeCell ref="A14:G14"/>
    <mergeCell ref="A15:G15"/>
    <mergeCell ref="A17:P17"/>
    <mergeCell ref="M20:P20"/>
    <mergeCell ref="A23:F24"/>
    <mergeCell ref="G23:L23"/>
    <mergeCell ref="M23:P23"/>
    <mergeCell ref="G24:L24"/>
    <mergeCell ref="A21:F22"/>
    <mergeCell ref="M21:P21"/>
    <mergeCell ref="G22:L22"/>
    <mergeCell ref="M22:P22"/>
    <mergeCell ref="A20:F20"/>
    <mergeCell ref="G20:L20"/>
    <mergeCell ref="A25:F25"/>
    <mergeCell ref="G25:L25"/>
    <mergeCell ref="M25:P25"/>
    <mergeCell ref="F53:K53"/>
    <mergeCell ref="F47:K47"/>
    <mergeCell ref="F51:K51"/>
    <mergeCell ref="A26:P27"/>
    <mergeCell ref="A28:P28"/>
    <mergeCell ref="A29:P29"/>
    <mergeCell ref="F30:K33"/>
    <mergeCell ref="L30:L33"/>
    <mergeCell ref="M30:P31"/>
    <mergeCell ref="A31:E31"/>
    <mergeCell ref="A32:E32"/>
    <mergeCell ref="M32:M33"/>
    <mergeCell ref="N32:N33"/>
    <mergeCell ref="P32:P33"/>
    <mergeCell ref="A34:E34"/>
    <mergeCell ref="F34:K34"/>
    <mergeCell ref="F35:K35"/>
    <mergeCell ref="F36:K36"/>
    <mergeCell ref="F38:K38"/>
    <mergeCell ref="J83:K83"/>
    <mergeCell ref="A63:H63"/>
    <mergeCell ref="N63:O63"/>
    <mergeCell ref="B79:I79"/>
    <mergeCell ref="J79:K79"/>
    <mergeCell ref="L79:O79"/>
    <mergeCell ref="L82:O82"/>
    <mergeCell ref="J80:K80"/>
    <mergeCell ref="J81:K81"/>
    <mergeCell ref="J82:K82"/>
    <mergeCell ref="A56:O56"/>
    <mergeCell ref="A62:H62"/>
    <mergeCell ref="N62:O62"/>
  </mergeCells>
  <printOptions/>
  <pageMargins left="0.7" right="0.7" top="0.75" bottom="0.75" header="0.3" footer="0.3"/>
  <pageSetup orientation="portrait" paperSize="5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8"/>
  <sheetViews>
    <sheetView zoomScalePageLayoutView="0" workbookViewId="0" topLeftCell="A1">
      <selection activeCell="A1" sqref="A1:P139"/>
    </sheetView>
  </sheetViews>
  <sheetFormatPr defaultColWidth="9.140625" defaultRowHeight="15"/>
  <cols>
    <col min="1" max="1" width="3.00390625" style="4" customWidth="1"/>
    <col min="2" max="2" width="2.421875" style="4" customWidth="1"/>
    <col min="3" max="3" width="2.140625" style="4" customWidth="1"/>
    <col min="4" max="4" width="4.7109375" style="4" hidden="1" customWidth="1"/>
    <col min="5" max="5" width="2.8515625" style="4" customWidth="1"/>
    <col min="6" max="6" width="2.7109375" style="4" customWidth="1"/>
    <col min="7" max="7" width="3.28125" style="4" customWidth="1"/>
    <col min="8" max="8" width="1.8515625" style="4" customWidth="1"/>
    <col min="9" max="9" width="15.7109375" style="4" customWidth="1"/>
    <col min="10" max="10" width="4.7109375" style="4" customWidth="1"/>
    <col min="11" max="11" width="16.00390625" style="4" customWidth="1"/>
    <col min="12" max="12" width="11.28125" style="4" customWidth="1"/>
    <col min="13" max="14" width="6.8515625" style="318" customWidth="1"/>
    <col min="15" max="15" width="14.00390625" style="4" customWidth="1"/>
    <col min="16" max="16" width="14.7109375" style="319" customWidth="1"/>
    <col min="17" max="17" width="11.7109375" style="4" bestFit="1" customWidth="1"/>
    <col min="18" max="18" width="9.140625" style="4" customWidth="1"/>
    <col min="19" max="19" width="12.8515625" style="4" bestFit="1" customWidth="1"/>
    <col min="20" max="16384" width="9.140625" style="4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1"/>
      <c r="P1" s="3"/>
    </row>
    <row r="2" spans="1:16" ht="12.75">
      <c r="A2" s="5"/>
      <c r="B2" s="6"/>
      <c r="C2" s="6"/>
      <c r="D2" s="6"/>
      <c r="E2" s="6"/>
      <c r="F2" s="6"/>
      <c r="G2" s="7"/>
      <c r="H2" s="560"/>
      <c r="I2" s="561"/>
      <c r="J2" s="561"/>
      <c r="K2" s="561"/>
      <c r="L2" s="561"/>
      <c r="M2" s="561"/>
      <c r="N2" s="562"/>
      <c r="O2" s="8"/>
      <c r="P2" s="9"/>
    </row>
    <row r="3" spans="1:16" ht="12.75">
      <c r="A3" s="10"/>
      <c r="B3" s="11"/>
      <c r="C3" s="11"/>
      <c r="D3" s="11"/>
      <c r="E3" s="11"/>
      <c r="F3" s="11"/>
      <c r="G3" s="12"/>
      <c r="H3" s="563"/>
      <c r="I3" s="564"/>
      <c r="J3" s="564"/>
      <c r="K3" s="564"/>
      <c r="L3" s="564"/>
      <c r="M3" s="564"/>
      <c r="N3" s="565"/>
      <c r="O3" s="13"/>
      <c r="P3" s="14"/>
    </row>
    <row r="4" spans="1:16" ht="13.5" thickBot="1">
      <c r="A4" s="10"/>
      <c r="B4" s="11"/>
      <c r="C4" s="11"/>
      <c r="D4" s="11"/>
      <c r="E4" s="11"/>
      <c r="F4" s="11"/>
      <c r="G4" s="12"/>
      <c r="H4" s="566"/>
      <c r="I4" s="567"/>
      <c r="J4" s="567"/>
      <c r="K4" s="567"/>
      <c r="L4" s="567"/>
      <c r="M4" s="567"/>
      <c r="N4" s="568"/>
      <c r="O4" s="13"/>
      <c r="P4" s="14"/>
    </row>
    <row r="5" spans="1:16" ht="12.75">
      <c r="A5" s="15"/>
      <c r="B5" s="16"/>
      <c r="C5" s="16"/>
      <c r="D5" s="16"/>
      <c r="E5" s="16"/>
      <c r="F5" s="16"/>
      <c r="G5" s="17"/>
      <c r="H5" s="483" t="s">
        <v>0</v>
      </c>
      <c r="I5" s="484"/>
      <c r="J5" s="484"/>
      <c r="K5" s="484"/>
      <c r="L5" s="484"/>
      <c r="M5" s="484"/>
      <c r="N5" s="485"/>
      <c r="O5" s="18"/>
      <c r="P5" s="19"/>
    </row>
    <row r="6" spans="1:16" ht="13.5" thickBot="1">
      <c r="A6" s="20"/>
      <c r="B6" s="21"/>
      <c r="C6" s="21"/>
      <c r="D6" s="21"/>
      <c r="E6" s="21"/>
      <c r="F6" s="21"/>
      <c r="G6" s="22"/>
      <c r="H6" s="491" t="s">
        <v>1</v>
      </c>
      <c r="I6" s="492"/>
      <c r="J6" s="492"/>
      <c r="K6" s="492"/>
      <c r="L6" s="492"/>
      <c r="M6" s="492"/>
      <c r="N6" s="493"/>
      <c r="O6" s="23"/>
      <c r="P6" s="24"/>
    </row>
    <row r="7" spans="1:16" ht="12.75">
      <c r="A7" s="569"/>
      <c r="B7" s="570"/>
      <c r="C7" s="570"/>
      <c r="D7" s="570"/>
      <c r="E7" s="570"/>
      <c r="F7" s="570"/>
      <c r="G7" s="570"/>
      <c r="H7" s="25"/>
      <c r="I7" s="26"/>
      <c r="J7" s="27"/>
      <c r="K7" s="26"/>
      <c r="L7" s="26"/>
      <c r="M7" s="28"/>
      <c r="N7" s="29"/>
      <c r="O7" s="25"/>
      <c r="P7" s="30"/>
    </row>
    <row r="8" spans="1:16" ht="12.75">
      <c r="A8" s="525"/>
      <c r="B8" s="526"/>
      <c r="C8" s="526"/>
      <c r="D8" s="526"/>
      <c r="E8" s="526"/>
      <c r="F8" s="526"/>
      <c r="G8" s="526"/>
      <c r="H8" s="31"/>
      <c r="I8" s="32"/>
      <c r="J8" s="33"/>
      <c r="K8" s="32"/>
      <c r="L8" s="32"/>
      <c r="M8" s="34"/>
      <c r="N8" s="35"/>
      <c r="O8" s="31"/>
      <c r="P8" s="36"/>
    </row>
    <row r="9" spans="1:16" ht="12.75">
      <c r="A9" s="525" t="s">
        <v>2</v>
      </c>
      <c r="B9" s="526"/>
      <c r="C9" s="526"/>
      <c r="D9" s="526"/>
      <c r="E9" s="526"/>
      <c r="F9" s="526"/>
      <c r="G9" s="526"/>
      <c r="H9" s="37" t="s">
        <v>3</v>
      </c>
      <c r="I9" s="38">
        <v>4</v>
      </c>
      <c r="J9" s="552" t="s">
        <v>140</v>
      </c>
      <c r="K9" s="552"/>
      <c r="L9" s="552"/>
      <c r="M9" s="39"/>
      <c r="N9" s="35"/>
      <c r="O9" s="31"/>
      <c r="P9" s="36"/>
    </row>
    <row r="10" spans="1:16" ht="12.75">
      <c r="A10" s="526" t="s">
        <v>4</v>
      </c>
      <c r="B10" s="526"/>
      <c r="C10" s="526"/>
      <c r="D10" s="526"/>
      <c r="E10" s="526"/>
      <c r="F10" s="526"/>
      <c r="G10" s="526"/>
      <c r="H10" s="4" t="s">
        <v>3</v>
      </c>
      <c r="I10" s="40">
        <v>4.3</v>
      </c>
      <c r="J10" s="552" t="s">
        <v>141</v>
      </c>
      <c r="K10" s="552"/>
      <c r="L10" s="552"/>
      <c r="M10" s="552"/>
      <c r="N10" s="552"/>
      <c r="O10" s="552"/>
      <c r="P10" s="41"/>
    </row>
    <row r="11" spans="1:16" ht="12.75">
      <c r="A11" s="525" t="s">
        <v>5</v>
      </c>
      <c r="B11" s="526"/>
      <c r="C11" s="526"/>
      <c r="D11" s="526"/>
      <c r="E11" s="526"/>
      <c r="F11" s="526"/>
      <c r="G11" s="526"/>
      <c r="H11" s="31" t="s">
        <v>3</v>
      </c>
      <c r="I11" s="42" t="s">
        <v>168</v>
      </c>
      <c r="J11" s="43" t="s">
        <v>171</v>
      </c>
      <c r="K11" s="43"/>
      <c r="L11" s="43"/>
      <c r="M11" s="43"/>
      <c r="N11" s="35"/>
      <c r="O11" s="31"/>
      <c r="P11" s="36"/>
    </row>
    <row r="12" spans="1:16" ht="12.75">
      <c r="A12" s="525" t="s">
        <v>6</v>
      </c>
      <c r="B12" s="526"/>
      <c r="C12" s="526"/>
      <c r="D12" s="526"/>
      <c r="E12" s="526"/>
      <c r="F12" s="526"/>
      <c r="G12" s="526"/>
      <c r="H12" s="31" t="s">
        <v>3</v>
      </c>
      <c r="I12" s="32" t="s">
        <v>7</v>
      </c>
      <c r="J12" s="44"/>
      <c r="K12" s="45"/>
      <c r="L12" s="45"/>
      <c r="M12" s="39"/>
      <c r="N12" s="35"/>
      <c r="O12" s="31"/>
      <c r="P12" s="36"/>
    </row>
    <row r="13" spans="1:16" ht="12.75">
      <c r="A13" s="525" t="s">
        <v>8</v>
      </c>
      <c r="B13" s="526"/>
      <c r="C13" s="526"/>
      <c r="D13" s="526"/>
      <c r="E13" s="526"/>
      <c r="F13" s="526"/>
      <c r="G13" s="526"/>
      <c r="H13" s="31" t="s">
        <v>3</v>
      </c>
      <c r="I13" s="46" t="s">
        <v>9</v>
      </c>
      <c r="J13" s="44"/>
      <c r="K13" s="45"/>
      <c r="L13" s="45"/>
      <c r="M13" s="39"/>
      <c r="N13" s="35"/>
      <c r="O13" s="31"/>
      <c r="P13" s="36"/>
    </row>
    <row r="14" spans="1:16" ht="12.75">
      <c r="A14" s="525" t="s">
        <v>10</v>
      </c>
      <c r="B14" s="526"/>
      <c r="C14" s="526"/>
      <c r="D14" s="526"/>
      <c r="E14" s="526"/>
      <c r="F14" s="526"/>
      <c r="G14" s="526"/>
      <c r="H14" s="31" t="s">
        <v>3</v>
      </c>
      <c r="I14" s="47" t="s">
        <v>349</v>
      </c>
      <c r="J14" s="44"/>
      <c r="K14" s="45"/>
      <c r="L14" s="45"/>
      <c r="M14" s="39"/>
      <c r="N14" s="35"/>
      <c r="O14" s="31"/>
      <c r="P14" s="36"/>
    </row>
    <row r="15" spans="1:16" ht="12.75">
      <c r="A15" s="525" t="s">
        <v>11</v>
      </c>
      <c r="B15" s="526"/>
      <c r="C15" s="526"/>
      <c r="D15" s="526"/>
      <c r="E15" s="526"/>
      <c r="F15" s="526"/>
      <c r="G15" s="526"/>
      <c r="H15" s="31" t="s">
        <v>3</v>
      </c>
      <c r="I15" s="32" t="s">
        <v>9</v>
      </c>
      <c r="J15" s="44"/>
      <c r="K15" s="45"/>
      <c r="L15" s="45"/>
      <c r="M15" s="39"/>
      <c r="N15" s="35"/>
      <c r="O15" s="31"/>
      <c r="P15" s="36"/>
    </row>
    <row r="16" spans="1:16" ht="12.75">
      <c r="A16" s="48" t="s">
        <v>12</v>
      </c>
      <c r="B16" s="49"/>
      <c r="C16" s="49"/>
      <c r="D16" s="49"/>
      <c r="E16" s="49"/>
      <c r="F16" s="49"/>
      <c r="G16" s="49"/>
      <c r="H16" s="50" t="s">
        <v>3</v>
      </c>
      <c r="I16" s="51"/>
      <c r="J16" s="52"/>
      <c r="K16" s="49"/>
      <c r="L16" s="49"/>
      <c r="M16" s="53"/>
      <c r="N16" s="54"/>
      <c r="O16" s="55" t="s">
        <v>305</v>
      </c>
      <c r="P16" s="56">
        <f>SUM(P35)</f>
        <v>18000000</v>
      </c>
    </row>
    <row r="17" spans="1:16" ht="13.5" thickBot="1">
      <c r="A17" s="527" t="s">
        <v>13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9"/>
    </row>
    <row r="18" spans="1:16" ht="13.5" thickBot="1">
      <c r="A18" s="553" t="s">
        <v>14</v>
      </c>
      <c r="B18" s="553"/>
      <c r="C18" s="553"/>
      <c r="D18" s="553"/>
      <c r="E18" s="553"/>
      <c r="F18" s="553"/>
      <c r="G18" s="553" t="s">
        <v>15</v>
      </c>
      <c r="H18" s="553"/>
      <c r="I18" s="553"/>
      <c r="J18" s="553"/>
      <c r="K18" s="553"/>
      <c r="L18" s="553"/>
      <c r="M18" s="553" t="s">
        <v>16</v>
      </c>
      <c r="N18" s="553"/>
      <c r="O18" s="553"/>
      <c r="P18" s="553"/>
    </row>
    <row r="19" spans="1:16" ht="12.75">
      <c r="A19" s="57" t="s">
        <v>17</v>
      </c>
      <c r="B19" s="58"/>
      <c r="C19" s="58"/>
      <c r="D19" s="58"/>
      <c r="E19" s="58"/>
      <c r="F19" s="59"/>
      <c r="G19" s="554" t="s">
        <v>170</v>
      </c>
      <c r="H19" s="555"/>
      <c r="I19" s="555"/>
      <c r="J19" s="555"/>
      <c r="K19" s="555"/>
      <c r="L19" s="556"/>
      <c r="M19" s="557" t="s">
        <v>146</v>
      </c>
      <c r="N19" s="558"/>
      <c r="O19" s="558"/>
      <c r="P19" s="559"/>
    </row>
    <row r="20" spans="1:16" ht="12.75">
      <c r="A20" s="515" t="s">
        <v>18</v>
      </c>
      <c r="B20" s="516"/>
      <c r="C20" s="516"/>
      <c r="D20" s="516"/>
      <c r="E20" s="516"/>
      <c r="F20" s="517"/>
      <c r="G20" s="518" t="s">
        <v>19</v>
      </c>
      <c r="H20" s="516"/>
      <c r="I20" s="516"/>
      <c r="J20" s="516"/>
      <c r="K20" s="516"/>
      <c r="L20" s="517"/>
      <c r="M20" s="530" t="s">
        <v>349</v>
      </c>
      <c r="N20" s="531"/>
      <c r="O20" s="531"/>
      <c r="P20" s="532"/>
    </row>
    <row r="21" spans="1:16" ht="12.75">
      <c r="A21" s="545" t="s">
        <v>20</v>
      </c>
      <c r="B21" s="478"/>
      <c r="C21" s="478"/>
      <c r="D21" s="478"/>
      <c r="E21" s="478"/>
      <c r="F21" s="478"/>
      <c r="G21" s="60" t="s">
        <v>172</v>
      </c>
      <c r="H21" s="61"/>
      <c r="I21" s="61"/>
      <c r="J21" s="61"/>
      <c r="K21" s="61"/>
      <c r="L21" s="62"/>
      <c r="M21" s="546" t="s">
        <v>146</v>
      </c>
      <c r="N21" s="547"/>
      <c r="O21" s="547"/>
      <c r="P21" s="548"/>
    </row>
    <row r="22" spans="1:16" ht="12.75">
      <c r="A22" s="536"/>
      <c r="B22" s="537"/>
      <c r="C22" s="537"/>
      <c r="D22" s="537"/>
      <c r="E22" s="537"/>
      <c r="F22" s="538"/>
      <c r="G22" s="549"/>
      <c r="H22" s="550"/>
      <c r="I22" s="550"/>
      <c r="J22" s="550"/>
      <c r="K22" s="550"/>
      <c r="L22" s="551"/>
      <c r="M22" s="512"/>
      <c r="N22" s="513"/>
      <c r="O22" s="513"/>
      <c r="P22" s="514"/>
    </row>
    <row r="23" spans="1:16" ht="12.75">
      <c r="A23" s="533" t="s">
        <v>21</v>
      </c>
      <c r="B23" s="534"/>
      <c r="C23" s="534"/>
      <c r="D23" s="534"/>
      <c r="E23" s="534"/>
      <c r="F23" s="535"/>
      <c r="G23" s="539" t="s">
        <v>173</v>
      </c>
      <c r="H23" s="540"/>
      <c r="I23" s="540"/>
      <c r="J23" s="540"/>
      <c r="K23" s="540"/>
      <c r="L23" s="541"/>
      <c r="M23" s="542" t="s">
        <v>146</v>
      </c>
      <c r="N23" s="543"/>
      <c r="O23" s="543"/>
      <c r="P23" s="544"/>
    </row>
    <row r="24" spans="1:16" ht="12.75">
      <c r="A24" s="536"/>
      <c r="B24" s="537"/>
      <c r="C24" s="537"/>
      <c r="D24" s="537"/>
      <c r="E24" s="537"/>
      <c r="F24" s="538"/>
      <c r="G24" s="518" t="s">
        <v>174</v>
      </c>
      <c r="H24" s="516"/>
      <c r="I24" s="516"/>
      <c r="J24" s="516"/>
      <c r="K24" s="516"/>
      <c r="L24" s="517"/>
      <c r="M24" s="63"/>
      <c r="N24" s="64"/>
      <c r="O24" s="65"/>
      <c r="P24" s="66"/>
    </row>
    <row r="25" spans="1:16" ht="13.5" thickBot="1">
      <c r="A25" s="519" t="s">
        <v>22</v>
      </c>
      <c r="B25" s="520"/>
      <c r="C25" s="520"/>
      <c r="D25" s="520"/>
      <c r="E25" s="520"/>
      <c r="F25" s="521"/>
      <c r="G25" s="518" t="s">
        <v>149</v>
      </c>
      <c r="H25" s="516"/>
      <c r="I25" s="516"/>
      <c r="J25" s="516"/>
      <c r="K25" s="516"/>
      <c r="L25" s="517"/>
      <c r="M25" s="522"/>
      <c r="N25" s="523"/>
      <c r="O25" s="523"/>
      <c r="P25" s="524"/>
    </row>
    <row r="26" spans="1:16" ht="12.75">
      <c r="A26" s="476" t="s">
        <v>175</v>
      </c>
      <c r="B26" s="477"/>
      <c r="C26" s="477"/>
      <c r="D26" s="477"/>
      <c r="E26" s="477"/>
      <c r="F26" s="477"/>
      <c r="G26" s="478"/>
      <c r="H26" s="478"/>
      <c r="I26" s="478"/>
      <c r="J26" s="478"/>
      <c r="K26" s="478"/>
      <c r="L26" s="478"/>
      <c r="M26" s="477"/>
      <c r="N26" s="477"/>
      <c r="O26" s="477"/>
      <c r="P26" s="479"/>
    </row>
    <row r="27" spans="1:16" ht="13.5" thickBot="1">
      <c r="A27" s="480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2"/>
    </row>
    <row r="28" spans="1:16" ht="15">
      <c r="A28" s="483" t="s">
        <v>23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5"/>
    </row>
    <row r="29" spans="1:16" ht="15.75" thickBot="1">
      <c r="A29" s="491" t="s">
        <v>24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3"/>
    </row>
    <row r="30" spans="1:16" ht="12.75">
      <c r="A30" s="67"/>
      <c r="B30" s="68"/>
      <c r="C30" s="68"/>
      <c r="D30" s="68"/>
      <c r="E30" s="68"/>
      <c r="F30" s="494" t="s">
        <v>25</v>
      </c>
      <c r="G30" s="495"/>
      <c r="H30" s="495"/>
      <c r="I30" s="495"/>
      <c r="J30" s="495"/>
      <c r="K30" s="495"/>
      <c r="L30" s="500" t="s">
        <v>12</v>
      </c>
      <c r="M30" s="503" t="s">
        <v>26</v>
      </c>
      <c r="N30" s="504"/>
      <c r="O30" s="504"/>
      <c r="P30" s="505"/>
    </row>
    <row r="31" spans="1:16" ht="13.5" thickBot="1">
      <c r="A31" s="509" t="s">
        <v>27</v>
      </c>
      <c r="B31" s="510"/>
      <c r="C31" s="510"/>
      <c r="D31" s="510"/>
      <c r="E31" s="511"/>
      <c r="F31" s="496"/>
      <c r="G31" s="497"/>
      <c r="H31" s="497"/>
      <c r="I31" s="497"/>
      <c r="J31" s="497"/>
      <c r="K31" s="497"/>
      <c r="L31" s="501"/>
      <c r="M31" s="506"/>
      <c r="N31" s="507"/>
      <c r="O31" s="507"/>
      <c r="P31" s="508"/>
    </row>
    <row r="32" spans="1:16" ht="12.75">
      <c r="A32" s="509" t="s">
        <v>28</v>
      </c>
      <c r="B32" s="510"/>
      <c r="C32" s="510"/>
      <c r="D32" s="510"/>
      <c r="E32" s="511"/>
      <c r="F32" s="496"/>
      <c r="G32" s="497"/>
      <c r="H32" s="497"/>
      <c r="I32" s="497"/>
      <c r="J32" s="497"/>
      <c r="K32" s="497"/>
      <c r="L32" s="501"/>
      <c r="M32" s="454" t="s">
        <v>29</v>
      </c>
      <c r="N32" s="456" t="s">
        <v>30</v>
      </c>
      <c r="O32" s="69" t="s">
        <v>31</v>
      </c>
      <c r="P32" s="458" t="s">
        <v>32</v>
      </c>
    </row>
    <row r="33" spans="1:16" ht="13.5" thickBot="1">
      <c r="A33" s="70"/>
      <c r="B33" s="71"/>
      <c r="C33" s="71"/>
      <c r="D33" s="71"/>
      <c r="E33" s="72"/>
      <c r="F33" s="498"/>
      <c r="G33" s="499"/>
      <c r="H33" s="499"/>
      <c r="I33" s="499"/>
      <c r="J33" s="499"/>
      <c r="K33" s="499"/>
      <c r="L33" s="502"/>
      <c r="M33" s="455"/>
      <c r="N33" s="457"/>
      <c r="O33" s="73" t="s">
        <v>33</v>
      </c>
      <c r="P33" s="459"/>
    </row>
    <row r="34" spans="1:16" ht="13.5" thickBot="1">
      <c r="A34" s="468">
        <v>1</v>
      </c>
      <c r="B34" s="469"/>
      <c r="C34" s="469"/>
      <c r="D34" s="469"/>
      <c r="E34" s="470"/>
      <c r="F34" s="471">
        <v>2</v>
      </c>
      <c r="G34" s="469"/>
      <c r="H34" s="469"/>
      <c r="I34" s="469"/>
      <c r="J34" s="469"/>
      <c r="K34" s="472"/>
      <c r="L34" s="74">
        <v>3</v>
      </c>
      <c r="M34" s="75">
        <v>4</v>
      </c>
      <c r="N34" s="75">
        <v>5</v>
      </c>
      <c r="O34" s="76">
        <v>6</v>
      </c>
      <c r="P34" s="77" t="s">
        <v>34</v>
      </c>
    </row>
    <row r="35" spans="1:16" ht="12.75">
      <c r="A35" s="78">
        <v>5</v>
      </c>
      <c r="B35" s="79"/>
      <c r="C35" s="79"/>
      <c r="D35" s="79"/>
      <c r="E35" s="80"/>
      <c r="F35" s="473" t="s">
        <v>35</v>
      </c>
      <c r="G35" s="474"/>
      <c r="H35" s="474"/>
      <c r="I35" s="474"/>
      <c r="J35" s="474"/>
      <c r="K35" s="475"/>
      <c r="L35" s="81"/>
      <c r="M35" s="81"/>
      <c r="N35" s="81"/>
      <c r="O35" s="82"/>
      <c r="P35" s="83">
        <f>SUM(P36)</f>
        <v>18000000</v>
      </c>
    </row>
    <row r="36" spans="1:16" ht="12.75">
      <c r="A36" s="84">
        <v>5</v>
      </c>
      <c r="B36" s="85">
        <v>2</v>
      </c>
      <c r="C36" s="85"/>
      <c r="D36" s="85"/>
      <c r="E36" s="86"/>
      <c r="F36" s="438" t="s">
        <v>36</v>
      </c>
      <c r="G36" s="439"/>
      <c r="H36" s="439"/>
      <c r="I36" s="439"/>
      <c r="J36" s="439"/>
      <c r="K36" s="440"/>
      <c r="L36" s="87"/>
      <c r="M36" s="88"/>
      <c r="N36" s="88"/>
      <c r="O36" s="82"/>
      <c r="P36" s="83">
        <f>P37+P43</f>
        <v>18000000</v>
      </c>
    </row>
    <row r="37" spans="1:16" s="99" customFormat="1" ht="12.75">
      <c r="A37" s="89">
        <v>5</v>
      </c>
      <c r="B37" s="90">
        <v>2</v>
      </c>
      <c r="C37" s="90">
        <v>3</v>
      </c>
      <c r="D37" s="119"/>
      <c r="E37" s="120"/>
      <c r="F37" s="320" t="s">
        <v>150</v>
      </c>
      <c r="G37" s="118"/>
      <c r="H37" s="118"/>
      <c r="I37" s="118"/>
      <c r="J37" s="118"/>
      <c r="K37" s="105"/>
      <c r="L37" s="106"/>
      <c r="M37" s="96"/>
      <c r="N37" s="96"/>
      <c r="O37" s="107"/>
      <c r="P37" s="321">
        <f>P38</f>
        <v>18000000</v>
      </c>
    </row>
    <row r="38" spans="1:16" s="99" customFormat="1" ht="12.75">
      <c r="A38" s="89">
        <v>5</v>
      </c>
      <c r="B38" s="90">
        <v>2</v>
      </c>
      <c r="C38" s="90">
        <v>3</v>
      </c>
      <c r="D38" s="119"/>
      <c r="E38" s="120" t="s">
        <v>154</v>
      </c>
      <c r="F38" s="320" t="s">
        <v>155</v>
      </c>
      <c r="G38" s="118"/>
      <c r="H38" s="118"/>
      <c r="I38" s="118"/>
      <c r="J38" s="105"/>
      <c r="K38" s="105"/>
      <c r="L38" s="106"/>
      <c r="M38" s="96"/>
      <c r="N38" s="96"/>
      <c r="O38" s="107"/>
      <c r="P38" s="321">
        <f>P39</f>
        <v>18000000</v>
      </c>
    </row>
    <row r="39" spans="1:16" s="99" customFormat="1" ht="12.75">
      <c r="A39" s="100"/>
      <c r="B39" s="90"/>
      <c r="C39" s="90"/>
      <c r="D39" s="119"/>
      <c r="E39" s="120"/>
      <c r="F39" s="104" t="s">
        <v>44</v>
      </c>
      <c r="G39" s="105" t="s">
        <v>156</v>
      </c>
      <c r="H39" s="105"/>
      <c r="I39" s="105"/>
      <c r="J39" s="105"/>
      <c r="K39" s="105"/>
      <c r="L39" s="106" t="s">
        <v>305</v>
      </c>
      <c r="M39" s="96">
        <v>1</v>
      </c>
      <c r="N39" s="96" t="s">
        <v>153</v>
      </c>
      <c r="O39" s="107">
        <v>18000000</v>
      </c>
      <c r="P39" s="122">
        <f>M39*O39</f>
        <v>18000000</v>
      </c>
    </row>
    <row r="40" spans="1:16" s="99" customFormat="1" ht="12.75">
      <c r="A40" s="89"/>
      <c r="B40" s="90"/>
      <c r="C40" s="90"/>
      <c r="D40" s="119"/>
      <c r="E40" s="120"/>
      <c r="F40" s="448"/>
      <c r="G40" s="449"/>
      <c r="H40" s="449"/>
      <c r="I40" s="449"/>
      <c r="J40" s="449"/>
      <c r="K40" s="450"/>
      <c r="L40" s="106"/>
      <c r="M40" s="96"/>
      <c r="N40" s="96"/>
      <c r="O40" s="107"/>
      <c r="P40" s="98"/>
    </row>
    <row r="41" spans="1:16" s="99" customFormat="1" ht="12.75">
      <c r="A41" s="100"/>
      <c r="B41" s="101"/>
      <c r="C41" s="101"/>
      <c r="D41" s="102"/>
      <c r="E41" s="121"/>
      <c r="F41" s="104"/>
      <c r="G41" s="105"/>
      <c r="H41" s="105"/>
      <c r="I41" s="105"/>
      <c r="J41" s="105"/>
      <c r="K41" s="105"/>
      <c r="L41" s="106"/>
      <c r="M41" s="96"/>
      <c r="N41" s="96"/>
      <c r="O41" s="107"/>
      <c r="P41" s="122"/>
    </row>
    <row r="42" spans="1:16" s="99" customFormat="1" ht="12.75">
      <c r="A42" s="109"/>
      <c r="B42" s="110"/>
      <c r="C42" s="110"/>
      <c r="D42" s="111"/>
      <c r="E42" s="112"/>
      <c r="F42" s="104"/>
      <c r="G42" s="105"/>
      <c r="H42" s="105"/>
      <c r="I42" s="105"/>
      <c r="J42" s="105"/>
      <c r="K42" s="105"/>
      <c r="L42" s="106"/>
      <c r="M42" s="96"/>
      <c r="N42" s="96"/>
      <c r="O42" s="107"/>
      <c r="P42" s="108"/>
    </row>
    <row r="43" spans="1:16" s="99" customFormat="1" ht="12.75">
      <c r="A43" s="113"/>
      <c r="B43" s="114"/>
      <c r="C43" s="114"/>
      <c r="D43" s="115"/>
      <c r="E43" s="90"/>
      <c r="F43" s="117"/>
      <c r="G43" s="105"/>
      <c r="H43" s="105"/>
      <c r="L43" s="106"/>
      <c r="M43" s="96"/>
      <c r="N43" s="96"/>
      <c r="O43" s="107"/>
      <c r="P43" s="98"/>
    </row>
    <row r="44" spans="1:16" s="99" customFormat="1" ht="26.25" customHeight="1">
      <c r="A44" s="123"/>
      <c r="B44" s="124"/>
      <c r="C44" s="124"/>
      <c r="D44" s="124"/>
      <c r="E44" s="125"/>
      <c r="F44" s="576"/>
      <c r="G44" s="576"/>
      <c r="H44" s="576"/>
      <c r="I44" s="576"/>
      <c r="J44" s="576"/>
      <c r="K44" s="577"/>
      <c r="L44" s="106"/>
      <c r="M44" s="96"/>
      <c r="N44" s="96"/>
      <c r="O44" s="107"/>
      <c r="P44" s="98"/>
    </row>
    <row r="45" spans="1:16" s="99" customFormat="1" ht="12.75">
      <c r="A45" s="113"/>
      <c r="B45" s="114"/>
      <c r="C45" s="114"/>
      <c r="D45" s="115"/>
      <c r="E45" s="90"/>
      <c r="F45" s="126"/>
      <c r="G45" s="105"/>
      <c r="H45" s="105"/>
      <c r="I45" s="105"/>
      <c r="J45" s="105"/>
      <c r="K45" s="105"/>
      <c r="L45" s="106"/>
      <c r="M45" s="96"/>
      <c r="N45" s="96"/>
      <c r="O45" s="107"/>
      <c r="P45" s="108"/>
    </row>
    <row r="46" spans="1:16" s="99" customFormat="1" ht="12.75">
      <c r="A46" s="113"/>
      <c r="B46" s="114"/>
      <c r="C46" s="114"/>
      <c r="D46" s="115"/>
      <c r="E46" s="90"/>
      <c r="F46" s="126"/>
      <c r="G46" s="105"/>
      <c r="H46" s="105"/>
      <c r="I46" s="105"/>
      <c r="J46" s="105"/>
      <c r="K46" s="105"/>
      <c r="L46" s="106"/>
      <c r="M46" s="96"/>
      <c r="N46" s="96"/>
      <c r="O46" s="107"/>
      <c r="P46" s="108"/>
    </row>
    <row r="47" spans="1:28" s="135" customFormat="1" ht="12.75" customHeight="1" hidden="1">
      <c r="A47" s="127"/>
      <c r="B47" s="128"/>
      <c r="C47" s="128"/>
      <c r="D47" s="128"/>
      <c r="E47" s="129"/>
      <c r="F47" s="130" t="s">
        <v>46</v>
      </c>
      <c r="G47" s="131"/>
      <c r="H47" s="131"/>
      <c r="I47" s="131"/>
      <c r="J47" s="131"/>
      <c r="K47" s="131"/>
      <c r="L47" s="131"/>
      <c r="M47" s="132">
        <v>10</v>
      </c>
      <c r="N47" s="132" t="s">
        <v>47</v>
      </c>
      <c r="O47" s="133">
        <v>25700</v>
      </c>
      <c r="P47" s="134">
        <f>M47*O47</f>
        <v>257000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35" customFormat="1" ht="12.75" customHeight="1" hidden="1">
      <c r="A48" s="127"/>
      <c r="B48" s="128"/>
      <c r="C48" s="128"/>
      <c r="D48" s="128"/>
      <c r="E48" s="129"/>
      <c r="F48" s="130" t="s">
        <v>48</v>
      </c>
      <c r="G48" s="131"/>
      <c r="H48" s="131"/>
      <c r="I48" s="131"/>
      <c r="J48" s="131"/>
      <c r="K48" s="131"/>
      <c r="L48" s="131"/>
      <c r="M48" s="132">
        <v>7</v>
      </c>
      <c r="N48" s="132" t="s">
        <v>40</v>
      </c>
      <c r="O48" s="133">
        <v>6000</v>
      </c>
      <c r="P48" s="134">
        <f>M48*O48</f>
        <v>42000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35" customFormat="1" ht="12.75" customHeight="1" hidden="1">
      <c r="A49" s="127"/>
      <c r="B49" s="128"/>
      <c r="C49" s="128"/>
      <c r="D49" s="128"/>
      <c r="E49" s="129"/>
      <c r="F49" s="130" t="s">
        <v>49</v>
      </c>
      <c r="G49" s="131"/>
      <c r="H49" s="131"/>
      <c r="I49" s="131"/>
      <c r="J49" s="131"/>
      <c r="K49" s="131"/>
      <c r="L49" s="131"/>
      <c r="M49" s="132">
        <v>5</v>
      </c>
      <c r="N49" s="132" t="s">
        <v>47</v>
      </c>
      <c r="O49" s="133">
        <v>10400</v>
      </c>
      <c r="P49" s="134">
        <f>M49*O49</f>
        <v>52000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135" customFormat="1" ht="12.75" customHeight="1" hidden="1">
      <c r="A50" s="127"/>
      <c r="B50" s="128"/>
      <c r="C50" s="128"/>
      <c r="D50" s="128"/>
      <c r="E50" s="129"/>
      <c r="F50" s="130" t="s">
        <v>50</v>
      </c>
      <c r="G50" s="131"/>
      <c r="H50" s="131"/>
      <c r="I50" s="131"/>
      <c r="J50" s="131"/>
      <c r="K50" s="131"/>
      <c r="L50" s="131"/>
      <c r="M50" s="132">
        <v>650</v>
      </c>
      <c r="N50" s="132" t="s">
        <v>47</v>
      </c>
      <c r="O50" s="133">
        <v>4000</v>
      </c>
      <c r="P50" s="134">
        <f>M50*O50</f>
        <v>2600000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16" ht="12.75" customHeight="1" hidden="1">
      <c r="A51" s="136"/>
      <c r="B51" s="137"/>
      <c r="C51" s="137"/>
      <c r="D51" s="137"/>
      <c r="E51" s="138"/>
      <c r="F51" s="139" t="s">
        <v>51</v>
      </c>
      <c r="G51" s="140"/>
      <c r="H51" s="140"/>
      <c r="I51" s="140"/>
      <c r="J51" s="140"/>
      <c r="K51" s="140"/>
      <c r="L51" s="140"/>
      <c r="M51" s="141">
        <v>650</v>
      </c>
      <c r="N51" s="141" t="s">
        <v>47</v>
      </c>
      <c r="O51" s="142">
        <v>6900</v>
      </c>
      <c r="P51" s="143">
        <f>M51*O51</f>
        <v>4485000</v>
      </c>
    </row>
    <row r="52" spans="1:16" ht="12.75" customHeight="1" hidden="1">
      <c r="A52" s="144">
        <v>5</v>
      </c>
      <c r="B52" s="145">
        <v>2</v>
      </c>
      <c r="C52" s="145">
        <v>2</v>
      </c>
      <c r="D52" s="146" t="s">
        <v>52</v>
      </c>
      <c r="E52" s="147" t="s">
        <v>53</v>
      </c>
      <c r="F52" s="148" t="s">
        <v>54</v>
      </c>
      <c r="G52" s="149"/>
      <c r="H52" s="149"/>
      <c r="I52" s="149"/>
      <c r="J52" s="149"/>
      <c r="K52" s="149"/>
      <c r="L52" s="149"/>
      <c r="M52" s="150"/>
      <c r="N52" s="150"/>
      <c r="O52" s="151"/>
      <c r="P52" s="152">
        <f>SUM(P53:P54)</f>
        <v>750000</v>
      </c>
    </row>
    <row r="53" spans="1:16" ht="12.75" customHeight="1" hidden="1">
      <c r="A53" s="153"/>
      <c r="B53" s="154"/>
      <c r="C53" s="154"/>
      <c r="D53" s="154"/>
      <c r="E53" s="155"/>
      <c r="F53" s="139" t="s">
        <v>55</v>
      </c>
      <c r="G53" s="140"/>
      <c r="H53" s="140"/>
      <c r="I53" s="140"/>
      <c r="J53" s="140"/>
      <c r="K53" s="140"/>
      <c r="L53" s="140"/>
      <c r="M53" s="141">
        <v>50</v>
      </c>
      <c r="N53" s="141" t="s">
        <v>56</v>
      </c>
      <c r="O53" s="142">
        <v>3000</v>
      </c>
      <c r="P53" s="156">
        <f>M53*O53</f>
        <v>150000</v>
      </c>
    </row>
    <row r="54" spans="1:16" ht="12.75" customHeight="1" hidden="1">
      <c r="A54" s="136"/>
      <c r="B54" s="137"/>
      <c r="C54" s="137"/>
      <c r="D54" s="137"/>
      <c r="E54" s="138"/>
      <c r="F54" s="139" t="s">
        <v>57</v>
      </c>
      <c r="G54" s="140"/>
      <c r="H54" s="140"/>
      <c r="I54" s="140"/>
      <c r="J54" s="140"/>
      <c r="K54" s="140"/>
      <c r="L54" s="140"/>
      <c r="M54" s="141">
        <v>100</v>
      </c>
      <c r="N54" s="141" t="s">
        <v>56</v>
      </c>
      <c r="O54" s="142">
        <v>6000</v>
      </c>
      <c r="P54" s="156">
        <f>M54*O54</f>
        <v>600000</v>
      </c>
    </row>
    <row r="55" spans="1:16" ht="12.75" customHeight="1" hidden="1">
      <c r="A55" s="144">
        <v>5</v>
      </c>
      <c r="B55" s="145">
        <v>2</v>
      </c>
      <c r="C55" s="145">
        <v>2</v>
      </c>
      <c r="D55" s="146" t="s">
        <v>52</v>
      </c>
      <c r="E55" s="147" t="s">
        <v>58</v>
      </c>
      <c r="F55" s="157" t="s">
        <v>59</v>
      </c>
      <c r="G55" s="140"/>
      <c r="H55" s="140"/>
      <c r="I55" s="140"/>
      <c r="J55" s="140"/>
      <c r="K55" s="140"/>
      <c r="L55" s="140"/>
      <c r="M55" s="141"/>
      <c r="N55" s="141"/>
      <c r="O55" s="142"/>
      <c r="P55" s="143">
        <f>P56</f>
        <v>500000</v>
      </c>
    </row>
    <row r="56" spans="1:16" ht="12.75" customHeight="1" hidden="1">
      <c r="A56" s="158"/>
      <c r="B56" s="159"/>
      <c r="C56" s="159"/>
      <c r="D56" s="159"/>
      <c r="E56" s="160"/>
      <c r="F56" s="161" t="s">
        <v>60</v>
      </c>
      <c r="G56" s="140"/>
      <c r="H56" s="140"/>
      <c r="I56" s="140"/>
      <c r="J56" s="140"/>
      <c r="K56" s="140"/>
      <c r="L56" s="140"/>
      <c r="M56" s="141">
        <v>10</v>
      </c>
      <c r="N56" s="141" t="s">
        <v>47</v>
      </c>
      <c r="O56" s="142">
        <v>50000</v>
      </c>
      <c r="P56" s="156">
        <f>M56*O56</f>
        <v>500000</v>
      </c>
    </row>
    <row r="57" spans="1:16" ht="12.75" customHeight="1" hidden="1">
      <c r="A57" s="144">
        <v>5</v>
      </c>
      <c r="B57" s="145">
        <v>2</v>
      </c>
      <c r="C57" s="145">
        <v>2</v>
      </c>
      <c r="D57" s="146" t="s">
        <v>52</v>
      </c>
      <c r="E57" s="147" t="s">
        <v>61</v>
      </c>
      <c r="F57" s="157" t="s">
        <v>62</v>
      </c>
      <c r="G57" s="140"/>
      <c r="H57" s="140"/>
      <c r="I57" s="140"/>
      <c r="J57" s="140"/>
      <c r="K57" s="140"/>
      <c r="L57" s="140"/>
      <c r="M57" s="141"/>
      <c r="N57" s="141"/>
      <c r="O57" s="142"/>
      <c r="P57" s="143">
        <f>P58</f>
        <v>23550000</v>
      </c>
    </row>
    <row r="58" spans="1:16" ht="12.75" customHeight="1" hidden="1">
      <c r="A58" s="158"/>
      <c r="B58" s="159"/>
      <c r="C58" s="159"/>
      <c r="D58" s="159"/>
      <c r="E58" s="155"/>
      <c r="F58" s="451" t="s">
        <v>63</v>
      </c>
      <c r="G58" s="452"/>
      <c r="H58" s="452"/>
      <c r="I58" s="452"/>
      <c r="J58" s="452"/>
      <c r="K58" s="452"/>
      <c r="L58" s="453"/>
      <c r="M58" s="141">
        <v>157</v>
      </c>
      <c r="N58" s="141" t="s">
        <v>47</v>
      </c>
      <c r="O58" s="142">
        <v>150000</v>
      </c>
      <c r="P58" s="156">
        <f>M58*O58</f>
        <v>23550000</v>
      </c>
    </row>
    <row r="59" spans="1:16" ht="12.75" customHeight="1" hidden="1">
      <c r="A59" s="162"/>
      <c r="B59" s="137"/>
      <c r="C59" s="137"/>
      <c r="D59" s="137"/>
      <c r="E59" s="163"/>
      <c r="F59" s="130"/>
      <c r="G59" s="131"/>
      <c r="H59" s="131"/>
      <c r="I59" s="131"/>
      <c r="J59" s="131"/>
      <c r="K59" s="131"/>
      <c r="L59" s="131"/>
      <c r="M59" s="132"/>
      <c r="N59" s="132"/>
      <c r="O59" s="133"/>
      <c r="P59" s="134"/>
    </row>
    <row r="60" spans="1:16" ht="12.75" customHeight="1" hidden="1">
      <c r="A60" s="164">
        <v>5</v>
      </c>
      <c r="B60" s="165">
        <v>2</v>
      </c>
      <c r="C60" s="165">
        <v>2</v>
      </c>
      <c r="D60" s="166" t="s">
        <v>64</v>
      </c>
      <c r="E60" s="167"/>
      <c r="F60" s="168" t="s">
        <v>65</v>
      </c>
      <c r="G60" s="118"/>
      <c r="H60" s="118"/>
      <c r="I60" s="118"/>
      <c r="J60" s="118"/>
      <c r="K60" s="118"/>
      <c r="L60" s="118"/>
      <c r="M60" s="169"/>
      <c r="N60" s="169"/>
      <c r="O60" s="91"/>
      <c r="P60" s="98">
        <f>P61+P63+P69+P71+P74</f>
        <v>140950000</v>
      </c>
    </row>
    <row r="61" spans="1:16" ht="12.75" customHeight="1" hidden="1">
      <c r="A61" s="170">
        <v>5</v>
      </c>
      <c r="B61" s="171">
        <v>2</v>
      </c>
      <c r="C61" s="171">
        <v>2</v>
      </c>
      <c r="D61" s="172" t="s">
        <v>64</v>
      </c>
      <c r="E61" s="173" t="s">
        <v>66</v>
      </c>
      <c r="F61" s="174" t="s">
        <v>67</v>
      </c>
      <c r="G61" s="175"/>
      <c r="H61" s="175"/>
      <c r="I61" s="175"/>
      <c r="J61" s="175"/>
      <c r="K61" s="175"/>
      <c r="L61" s="175"/>
      <c r="M61" s="176"/>
      <c r="N61" s="176"/>
      <c r="O61" s="177"/>
      <c r="P61" s="108">
        <f>SUM(P62:P62)</f>
        <v>33600000</v>
      </c>
    </row>
    <row r="62" spans="1:16" ht="12.75" customHeight="1" hidden="1">
      <c r="A62" s="178"/>
      <c r="B62" s="179"/>
      <c r="C62" s="179"/>
      <c r="D62" s="180"/>
      <c r="E62" s="181"/>
      <c r="F62" s="182" t="s">
        <v>68</v>
      </c>
      <c r="G62" s="175"/>
      <c r="H62" s="175"/>
      <c r="I62" s="175"/>
      <c r="J62" s="175"/>
      <c r="K62" s="175"/>
      <c r="L62" s="175"/>
      <c r="M62" s="183">
        <v>48</v>
      </c>
      <c r="N62" s="183" t="s">
        <v>69</v>
      </c>
      <c r="O62" s="184">
        <v>700000</v>
      </c>
      <c r="P62" s="108">
        <f>M62*O62</f>
        <v>33600000</v>
      </c>
    </row>
    <row r="63" spans="1:16" ht="12.75" customHeight="1" hidden="1">
      <c r="A63" s="170">
        <v>5</v>
      </c>
      <c r="B63" s="171">
        <v>2</v>
      </c>
      <c r="C63" s="171">
        <v>2</v>
      </c>
      <c r="D63" s="172" t="s">
        <v>64</v>
      </c>
      <c r="E63" s="185" t="s">
        <v>70</v>
      </c>
      <c r="F63" s="174" t="s">
        <v>71</v>
      </c>
      <c r="G63" s="175"/>
      <c r="H63" s="175"/>
      <c r="I63" s="175"/>
      <c r="J63" s="175"/>
      <c r="K63" s="175"/>
      <c r="L63" s="175"/>
      <c r="M63" s="183"/>
      <c r="N63" s="183"/>
      <c r="O63" s="184"/>
      <c r="P63" s="108">
        <f>SUM(P64:P68)</f>
        <v>89250000</v>
      </c>
    </row>
    <row r="64" spans="1:16" ht="12.75" customHeight="1" hidden="1">
      <c r="A64" s="186"/>
      <c r="B64" s="187"/>
      <c r="C64" s="187"/>
      <c r="D64" s="188"/>
      <c r="E64" s="189"/>
      <c r="F64" s="182" t="s">
        <v>72</v>
      </c>
      <c r="G64" s="175"/>
      <c r="H64" s="175"/>
      <c r="I64" s="175"/>
      <c r="J64" s="175"/>
      <c r="K64" s="175"/>
      <c r="L64" s="175"/>
      <c r="M64" s="183">
        <v>650</v>
      </c>
      <c r="N64" s="183" t="s">
        <v>73</v>
      </c>
      <c r="O64" s="184">
        <v>100000</v>
      </c>
      <c r="P64" s="108">
        <f>M64*O64</f>
        <v>65000000</v>
      </c>
    </row>
    <row r="65" spans="1:16" ht="12.75" customHeight="1" hidden="1">
      <c r="A65" s="190"/>
      <c r="B65" s="191"/>
      <c r="C65" s="191"/>
      <c r="D65" s="192"/>
      <c r="E65" s="193"/>
      <c r="F65" s="182" t="s">
        <v>74</v>
      </c>
      <c r="G65" s="175"/>
      <c r="H65" s="175"/>
      <c r="I65" s="175"/>
      <c r="J65" s="175"/>
      <c r="K65" s="175"/>
      <c r="L65" s="175"/>
      <c r="M65" s="183">
        <v>75</v>
      </c>
      <c r="N65" s="183" t="s">
        <v>73</v>
      </c>
      <c r="O65" s="184">
        <v>100000</v>
      </c>
      <c r="P65" s="108">
        <f>M65*O65</f>
        <v>7500000</v>
      </c>
    </row>
    <row r="66" spans="1:28" ht="12.75" customHeight="1" hidden="1">
      <c r="A66" s="194"/>
      <c r="B66" s="195"/>
      <c r="C66" s="195"/>
      <c r="D66" s="196"/>
      <c r="E66" s="197"/>
      <c r="F66" s="182" t="s">
        <v>75</v>
      </c>
      <c r="G66" s="175"/>
      <c r="H66" s="175"/>
      <c r="I66" s="175"/>
      <c r="J66" s="175"/>
      <c r="K66" s="175"/>
      <c r="L66" s="175"/>
      <c r="M66" s="183">
        <v>70</v>
      </c>
      <c r="N66" s="183" t="s">
        <v>73</v>
      </c>
      <c r="O66" s="184">
        <v>25000</v>
      </c>
      <c r="P66" s="108">
        <f>M66*O66</f>
        <v>1750000</v>
      </c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</row>
    <row r="67" spans="1:28" ht="12.75" customHeight="1" hidden="1">
      <c r="A67" s="190"/>
      <c r="B67" s="191"/>
      <c r="C67" s="191"/>
      <c r="D67" s="192"/>
      <c r="E67" s="193"/>
      <c r="F67" s="182" t="s">
        <v>76</v>
      </c>
      <c r="G67" s="175"/>
      <c r="H67" s="175"/>
      <c r="I67" s="175"/>
      <c r="J67" s="175"/>
      <c r="K67" s="175"/>
      <c r="L67" s="175"/>
      <c r="M67" s="183"/>
      <c r="N67" s="183"/>
      <c r="O67" s="184"/>
      <c r="P67" s="108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</row>
    <row r="68" spans="1:28" ht="12.75" customHeight="1" hidden="1">
      <c r="A68" s="198"/>
      <c r="B68" s="199"/>
      <c r="C68" s="199"/>
      <c r="D68" s="200"/>
      <c r="E68" s="201"/>
      <c r="F68" s="174" t="s">
        <v>77</v>
      </c>
      <c r="G68" s="175"/>
      <c r="H68" s="175"/>
      <c r="I68" s="175"/>
      <c r="J68" s="175"/>
      <c r="K68" s="175"/>
      <c r="L68" s="175"/>
      <c r="M68" s="183">
        <v>2</v>
      </c>
      <c r="N68" s="183" t="s">
        <v>78</v>
      </c>
      <c r="O68" s="184">
        <v>7500000</v>
      </c>
      <c r="P68" s="108">
        <f>M68*O68</f>
        <v>15000000</v>
      </c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</row>
    <row r="69" spans="1:16" ht="12.75" customHeight="1" hidden="1">
      <c r="A69" s="170">
        <v>5</v>
      </c>
      <c r="B69" s="171">
        <v>2</v>
      </c>
      <c r="C69" s="171">
        <v>2</v>
      </c>
      <c r="D69" s="172" t="s">
        <v>64</v>
      </c>
      <c r="E69" s="185" t="s">
        <v>79</v>
      </c>
      <c r="F69" s="174" t="s">
        <v>80</v>
      </c>
      <c r="G69" s="175"/>
      <c r="H69" s="175"/>
      <c r="I69" s="175"/>
      <c r="J69" s="175"/>
      <c r="K69" s="175"/>
      <c r="L69" s="175"/>
      <c r="M69" s="183"/>
      <c r="N69" s="183"/>
      <c r="O69" s="184"/>
      <c r="P69" s="108">
        <f>P70</f>
        <v>900000</v>
      </c>
    </row>
    <row r="70" spans="1:28" ht="12.75" customHeight="1" hidden="1">
      <c r="A70" s="198"/>
      <c r="B70" s="199"/>
      <c r="C70" s="199"/>
      <c r="D70" s="200"/>
      <c r="E70" s="201"/>
      <c r="F70" s="182" t="s">
        <v>81</v>
      </c>
      <c r="G70" s="175"/>
      <c r="H70" s="175"/>
      <c r="I70" s="175"/>
      <c r="J70" s="175"/>
      <c r="K70" s="175"/>
      <c r="L70" s="175"/>
      <c r="M70" s="183">
        <v>450</v>
      </c>
      <c r="N70" s="183" t="s">
        <v>56</v>
      </c>
      <c r="O70" s="184">
        <v>2000</v>
      </c>
      <c r="P70" s="108">
        <f>M70*O70</f>
        <v>900000</v>
      </c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</row>
    <row r="71" spans="1:16" ht="12.75" customHeight="1" hidden="1">
      <c r="A71" s="170">
        <v>5</v>
      </c>
      <c r="B71" s="171">
        <v>2</v>
      </c>
      <c r="C71" s="171">
        <v>2</v>
      </c>
      <c r="D71" s="172" t="s">
        <v>64</v>
      </c>
      <c r="E71" s="185" t="s">
        <v>82</v>
      </c>
      <c r="F71" s="174" t="s">
        <v>83</v>
      </c>
      <c r="G71" s="175"/>
      <c r="H71" s="175"/>
      <c r="I71" s="175"/>
      <c r="J71" s="175"/>
      <c r="K71" s="175"/>
      <c r="L71" s="175"/>
      <c r="M71" s="183"/>
      <c r="N71" s="183"/>
      <c r="O71" s="184"/>
      <c r="P71" s="108">
        <f>P72+P73</f>
        <v>9700000</v>
      </c>
    </row>
    <row r="72" spans="1:16" ht="12.75" customHeight="1" hidden="1">
      <c r="A72" s="186"/>
      <c r="B72" s="187"/>
      <c r="C72" s="187"/>
      <c r="D72" s="188"/>
      <c r="E72" s="189"/>
      <c r="F72" s="182" t="s">
        <v>84</v>
      </c>
      <c r="G72" s="175"/>
      <c r="H72" s="175"/>
      <c r="I72" s="175"/>
      <c r="J72" s="175"/>
      <c r="K72" s="175"/>
      <c r="L72" s="175"/>
      <c r="M72" s="183">
        <v>5</v>
      </c>
      <c r="N72" s="183" t="s">
        <v>47</v>
      </c>
      <c r="O72" s="184">
        <v>140000</v>
      </c>
      <c r="P72" s="108">
        <f>M72*O72</f>
        <v>700000</v>
      </c>
    </row>
    <row r="73" spans="1:16" ht="12.75" customHeight="1" hidden="1">
      <c r="A73" s="190"/>
      <c r="B73" s="191"/>
      <c r="C73" s="191"/>
      <c r="D73" s="192"/>
      <c r="E73" s="193"/>
      <c r="F73" s="182" t="s">
        <v>85</v>
      </c>
      <c r="G73" s="175"/>
      <c r="H73" s="175"/>
      <c r="I73" s="175"/>
      <c r="J73" s="175"/>
      <c r="K73" s="175"/>
      <c r="L73" s="175"/>
      <c r="M73" s="183">
        <v>9</v>
      </c>
      <c r="N73" s="183" t="s">
        <v>47</v>
      </c>
      <c r="O73" s="184">
        <v>1000000</v>
      </c>
      <c r="P73" s="108">
        <f>M73*O73</f>
        <v>9000000</v>
      </c>
    </row>
    <row r="74" spans="1:28" s="99" customFormat="1" ht="12.75" customHeight="1" hidden="1">
      <c r="A74" s="202">
        <v>5</v>
      </c>
      <c r="B74" s="101">
        <v>2</v>
      </c>
      <c r="C74" s="101">
        <v>2</v>
      </c>
      <c r="D74" s="102" t="s">
        <v>64</v>
      </c>
      <c r="E74" s="103" t="s">
        <v>86</v>
      </c>
      <c r="F74" s="203" t="s">
        <v>87</v>
      </c>
      <c r="G74" s="118"/>
      <c r="H74" s="118"/>
      <c r="I74" s="118"/>
      <c r="J74" s="118"/>
      <c r="K74" s="118"/>
      <c r="L74" s="118"/>
      <c r="M74" s="169"/>
      <c r="N74" s="169"/>
      <c r="O74" s="91"/>
      <c r="P74" s="108">
        <f>SUM(P75:P76)</f>
        <v>7500000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s="99" customFormat="1" ht="12.75" customHeight="1" hidden="1">
      <c r="A75" s="204"/>
      <c r="B75" s="205"/>
      <c r="C75" s="205"/>
      <c r="D75" s="206"/>
      <c r="E75" s="207"/>
      <c r="F75" s="203" t="s">
        <v>88</v>
      </c>
      <c r="G75" s="118"/>
      <c r="H75" s="118"/>
      <c r="I75" s="118"/>
      <c r="J75" s="118"/>
      <c r="K75" s="118"/>
      <c r="L75" s="118"/>
      <c r="M75" s="96">
        <v>40</v>
      </c>
      <c r="N75" s="96" t="s">
        <v>89</v>
      </c>
      <c r="O75" s="97">
        <v>150000</v>
      </c>
      <c r="P75" s="108">
        <f>M75*O75</f>
        <v>6000000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s="99" customFormat="1" ht="12.75" customHeight="1" hidden="1">
      <c r="A76" s="208"/>
      <c r="B76" s="209"/>
      <c r="C76" s="209"/>
      <c r="D76" s="169"/>
      <c r="E76" s="210"/>
      <c r="F76" s="203" t="s">
        <v>90</v>
      </c>
      <c r="G76" s="118"/>
      <c r="H76" s="118"/>
      <c r="I76" s="118"/>
      <c r="J76" s="118"/>
      <c r="K76" s="118"/>
      <c r="L76" s="118"/>
      <c r="M76" s="96">
        <v>15</v>
      </c>
      <c r="N76" s="96" t="s">
        <v>91</v>
      </c>
      <c r="O76" s="97">
        <v>100000</v>
      </c>
      <c r="P76" s="108">
        <f>M76*O76</f>
        <v>1500000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16" ht="12.75" customHeight="1" hidden="1">
      <c r="A77" s="211"/>
      <c r="B77" s="195"/>
      <c r="C77" s="195"/>
      <c r="D77" s="196"/>
      <c r="E77" s="212"/>
      <c r="F77" s="182"/>
      <c r="G77" s="175"/>
      <c r="H77" s="175"/>
      <c r="I77" s="175"/>
      <c r="J77" s="175"/>
      <c r="K77" s="175"/>
      <c r="L77" s="175"/>
      <c r="M77" s="183"/>
      <c r="N77" s="183"/>
      <c r="O77" s="184"/>
      <c r="P77" s="108"/>
    </row>
    <row r="78" spans="1:28" s="99" customFormat="1" ht="13.5" customHeight="1" hidden="1">
      <c r="A78" s="164">
        <v>5</v>
      </c>
      <c r="B78" s="165">
        <v>2</v>
      </c>
      <c r="C78" s="165">
        <v>2</v>
      </c>
      <c r="D78" s="213" t="s">
        <v>38</v>
      </c>
      <c r="E78" s="214"/>
      <c r="F78" s="215" t="s">
        <v>92</v>
      </c>
      <c r="G78" s="118"/>
      <c r="H78" s="118"/>
      <c r="I78" s="118"/>
      <c r="J78" s="118"/>
      <c r="K78" s="118"/>
      <c r="L78" s="118"/>
      <c r="M78" s="169"/>
      <c r="N78" s="169"/>
      <c r="O78" s="91"/>
      <c r="P78" s="98">
        <f>P79+P84</f>
        <v>19099800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75" customHeight="1" hidden="1">
      <c r="A79" s="216">
        <v>5</v>
      </c>
      <c r="B79" s="217">
        <v>2</v>
      </c>
      <c r="C79" s="217">
        <v>2</v>
      </c>
      <c r="D79" s="218" t="s">
        <v>38</v>
      </c>
      <c r="E79" s="218" t="s">
        <v>93</v>
      </c>
      <c r="F79" s="219" t="s">
        <v>94</v>
      </c>
      <c r="G79" s="131"/>
      <c r="H79" s="131"/>
      <c r="I79" s="131"/>
      <c r="J79" s="131"/>
      <c r="K79" s="131"/>
      <c r="L79" s="131"/>
      <c r="M79" s="183"/>
      <c r="N79" s="183"/>
      <c r="O79" s="184"/>
      <c r="P79" s="134">
        <f>SUM(P80:P83)</f>
        <v>17437500</v>
      </c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</row>
    <row r="80" spans="1:16" ht="12.75" customHeight="1" hidden="1">
      <c r="A80" s="221"/>
      <c r="B80" s="222"/>
      <c r="C80" s="222"/>
      <c r="D80" s="223"/>
      <c r="E80" s="224"/>
      <c r="F80" s="130" t="s">
        <v>95</v>
      </c>
      <c r="G80" s="131"/>
      <c r="H80" s="131"/>
      <c r="I80" s="131"/>
      <c r="J80" s="131"/>
      <c r="K80" s="131"/>
      <c r="L80" s="131"/>
      <c r="M80" s="183">
        <v>48</v>
      </c>
      <c r="N80" s="183" t="s">
        <v>96</v>
      </c>
      <c r="O80" s="184">
        <v>35000</v>
      </c>
      <c r="P80" s="134">
        <f>M80*O80</f>
        <v>1680000</v>
      </c>
    </row>
    <row r="81" spans="1:16" ht="12.75" customHeight="1" hidden="1">
      <c r="A81" s="225"/>
      <c r="B81" s="212"/>
      <c r="C81" s="212"/>
      <c r="D81" s="226"/>
      <c r="E81" s="227"/>
      <c r="F81" s="130" t="s">
        <v>97</v>
      </c>
      <c r="G81" s="131"/>
      <c r="H81" s="131"/>
      <c r="I81" s="131"/>
      <c r="J81" s="131"/>
      <c r="K81" s="131"/>
      <c r="L81" s="131"/>
      <c r="M81" s="183">
        <v>177</v>
      </c>
      <c r="N81" s="183" t="s">
        <v>96</v>
      </c>
      <c r="O81" s="184">
        <v>35000</v>
      </c>
      <c r="P81" s="134">
        <f>M81*O81</f>
        <v>6195000</v>
      </c>
    </row>
    <row r="82" spans="1:16" ht="12.75" customHeight="1" hidden="1">
      <c r="A82" s="228"/>
      <c r="B82" s="229"/>
      <c r="C82" s="229"/>
      <c r="D82" s="230"/>
      <c r="E82" s="231"/>
      <c r="F82" s="130" t="s">
        <v>98</v>
      </c>
      <c r="G82" s="131"/>
      <c r="H82" s="131"/>
      <c r="I82" s="131"/>
      <c r="J82" s="131"/>
      <c r="K82" s="131"/>
      <c r="L82" s="131"/>
      <c r="M82" s="183">
        <v>9750</v>
      </c>
      <c r="N82" s="183" t="s">
        <v>99</v>
      </c>
      <c r="O82" s="184">
        <v>750</v>
      </c>
      <c r="P82" s="134">
        <f>M82*O82</f>
        <v>7312500</v>
      </c>
    </row>
    <row r="83" spans="1:28" ht="12.75" customHeight="1" hidden="1">
      <c r="A83" s="232"/>
      <c r="B83" s="233"/>
      <c r="C83" s="233"/>
      <c r="D83" s="234"/>
      <c r="E83" s="235"/>
      <c r="F83" s="130" t="s">
        <v>100</v>
      </c>
      <c r="G83" s="131"/>
      <c r="H83" s="131"/>
      <c r="I83" s="131"/>
      <c r="J83" s="131"/>
      <c r="K83" s="131"/>
      <c r="L83" s="131"/>
      <c r="M83" s="183">
        <v>30</v>
      </c>
      <c r="N83" s="183" t="s">
        <v>96</v>
      </c>
      <c r="O83" s="184">
        <v>75000</v>
      </c>
      <c r="P83" s="134">
        <f>M83*O83</f>
        <v>2250000</v>
      </c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</row>
    <row r="84" spans="1:16" ht="12.75" customHeight="1" hidden="1">
      <c r="A84" s="216">
        <v>5</v>
      </c>
      <c r="B84" s="217">
        <v>2</v>
      </c>
      <c r="C84" s="217">
        <v>2</v>
      </c>
      <c r="D84" s="218" t="s">
        <v>38</v>
      </c>
      <c r="E84" s="236" t="s">
        <v>101</v>
      </c>
      <c r="F84" s="219" t="s">
        <v>102</v>
      </c>
      <c r="G84" s="131"/>
      <c r="H84" s="131"/>
      <c r="I84" s="131"/>
      <c r="J84" s="131"/>
      <c r="K84" s="131"/>
      <c r="L84" s="131"/>
      <c r="M84" s="183"/>
      <c r="N84" s="183"/>
      <c r="O84" s="184"/>
      <c r="P84" s="134">
        <f>SUM(P85:P85)</f>
        <v>1662300</v>
      </c>
    </row>
    <row r="85" spans="1:16" ht="12.75" customHeight="1" hidden="1">
      <c r="A85" s="237"/>
      <c r="B85" s="238"/>
      <c r="C85" s="238"/>
      <c r="D85" s="239"/>
      <c r="E85" s="224"/>
      <c r="F85" s="130" t="s">
        <v>103</v>
      </c>
      <c r="G85" s="131"/>
      <c r="H85" s="131"/>
      <c r="I85" s="131"/>
      <c r="J85" s="131"/>
      <c r="K85" s="131"/>
      <c r="L85" s="131"/>
      <c r="M85" s="183">
        <v>11082</v>
      </c>
      <c r="N85" s="183" t="s">
        <v>104</v>
      </c>
      <c r="O85" s="184">
        <v>150</v>
      </c>
      <c r="P85" s="134">
        <f>M85*O85</f>
        <v>1662300</v>
      </c>
    </row>
    <row r="86" spans="1:16" ht="12.75" customHeight="1" hidden="1">
      <c r="A86" s="240"/>
      <c r="B86" s="229"/>
      <c r="C86" s="229"/>
      <c r="D86" s="230"/>
      <c r="E86" s="226"/>
      <c r="F86" s="130"/>
      <c r="G86" s="131"/>
      <c r="H86" s="131"/>
      <c r="I86" s="131"/>
      <c r="J86" s="131"/>
      <c r="K86" s="131"/>
      <c r="L86" s="131"/>
      <c r="M86" s="183"/>
      <c r="N86" s="183"/>
      <c r="O86" s="184"/>
      <c r="P86" s="134"/>
    </row>
    <row r="87" spans="1:28" s="220" customFormat="1" ht="12.75" customHeight="1" hidden="1">
      <c r="A87" s="241">
        <v>5</v>
      </c>
      <c r="B87" s="242">
        <v>2</v>
      </c>
      <c r="C87" s="242">
        <v>2</v>
      </c>
      <c r="D87" s="243" t="s">
        <v>105</v>
      </c>
      <c r="E87" s="244"/>
      <c r="F87" s="245" t="s">
        <v>106</v>
      </c>
      <c r="G87" s="175"/>
      <c r="H87" s="175"/>
      <c r="I87" s="175"/>
      <c r="J87" s="175"/>
      <c r="K87" s="175"/>
      <c r="L87" s="175"/>
      <c r="M87" s="176"/>
      <c r="N87" s="176"/>
      <c r="O87" s="177"/>
      <c r="P87" s="246">
        <f>P88</f>
        <v>4000000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16" ht="12.75" customHeight="1" hidden="1">
      <c r="A88" s="216">
        <v>5</v>
      </c>
      <c r="B88" s="217">
        <v>2</v>
      </c>
      <c r="C88" s="217">
        <v>2</v>
      </c>
      <c r="D88" s="218" t="s">
        <v>105</v>
      </c>
      <c r="E88" s="218" t="s">
        <v>107</v>
      </c>
      <c r="F88" s="219" t="s">
        <v>108</v>
      </c>
      <c r="G88" s="131"/>
      <c r="H88" s="131"/>
      <c r="I88" s="131"/>
      <c r="J88" s="131"/>
      <c r="K88" s="131"/>
      <c r="L88" s="131"/>
      <c r="M88" s="183"/>
      <c r="N88" s="183"/>
      <c r="O88" s="184"/>
      <c r="P88" s="134">
        <f>P89</f>
        <v>4000000</v>
      </c>
    </row>
    <row r="89" spans="1:16" ht="12.75" customHeight="1" hidden="1">
      <c r="A89" s="221"/>
      <c r="B89" s="222"/>
      <c r="C89" s="222"/>
      <c r="D89" s="223"/>
      <c r="E89" s="224"/>
      <c r="F89" s="130" t="s">
        <v>109</v>
      </c>
      <c r="G89" s="131"/>
      <c r="H89" s="131"/>
      <c r="I89" s="131"/>
      <c r="J89" s="131"/>
      <c r="K89" s="131"/>
      <c r="L89" s="131"/>
      <c r="M89" s="183">
        <v>5</v>
      </c>
      <c r="N89" s="183" t="s">
        <v>110</v>
      </c>
      <c r="O89" s="184">
        <v>800000</v>
      </c>
      <c r="P89" s="134">
        <f>M89*O89</f>
        <v>4000000</v>
      </c>
    </row>
    <row r="90" spans="1:16" ht="12.75" customHeight="1" hidden="1">
      <c r="A90" s="162"/>
      <c r="B90" s="137"/>
      <c r="C90" s="137"/>
      <c r="D90" s="137"/>
      <c r="E90" s="163"/>
      <c r="F90" s="130"/>
      <c r="G90" s="131"/>
      <c r="H90" s="131"/>
      <c r="I90" s="131"/>
      <c r="J90" s="131"/>
      <c r="K90" s="131"/>
      <c r="L90" s="131"/>
      <c r="M90" s="183"/>
      <c r="N90" s="183"/>
      <c r="O90" s="184"/>
      <c r="P90" s="134"/>
    </row>
    <row r="91" spans="1:28" s="220" customFormat="1" ht="12.75" customHeight="1" hidden="1">
      <c r="A91" s="247">
        <v>5</v>
      </c>
      <c r="B91" s="90">
        <v>2</v>
      </c>
      <c r="C91" s="90">
        <v>2</v>
      </c>
      <c r="D91" s="248" t="s">
        <v>111</v>
      </c>
      <c r="E91" s="249"/>
      <c r="F91" s="215" t="s">
        <v>112</v>
      </c>
      <c r="G91" s="118"/>
      <c r="H91" s="118"/>
      <c r="I91" s="118"/>
      <c r="J91" s="118"/>
      <c r="K91" s="118"/>
      <c r="L91" s="118"/>
      <c r="M91" s="169"/>
      <c r="N91" s="169"/>
      <c r="O91" s="91"/>
      <c r="P91" s="98">
        <f>P92</f>
        <v>15500000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16" ht="12.75" customHeight="1" hidden="1">
      <c r="A92" s="144">
        <v>5</v>
      </c>
      <c r="B92" s="145">
        <v>2</v>
      </c>
      <c r="C92" s="145">
        <v>2</v>
      </c>
      <c r="D92" s="146" t="s">
        <v>111</v>
      </c>
      <c r="E92" s="146" t="s">
        <v>93</v>
      </c>
      <c r="F92" s="219" t="s">
        <v>113</v>
      </c>
      <c r="G92" s="131"/>
      <c r="H92" s="131"/>
      <c r="I92" s="131"/>
      <c r="J92" s="131"/>
      <c r="K92" s="131"/>
      <c r="L92" s="131"/>
      <c r="M92" s="183"/>
      <c r="N92" s="183"/>
      <c r="O92" s="184"/>
      <c r="P92" s="134">
        <f>SUM(P93:P94)</f>
        <v>15500000</v>
      </c>
    </row>
    <row r="93" spans="1:16" ht="12.75" customHeight="1" hidden="1">
      <c r="A93" s="250"/>
      <c r="B93" s="251"/>
      <c r="C93" s="251"/>
      <c r="D93" s="252"/>
      <c r="E93" s="253"/>
      <c r="F93" s="130" t="s">
        <v>114</v>
      </c>
      <c r="G93" s="131"/>
      <c r="H93" s="131"/>
      <c r="I93" s="131"/>
      <c r="J93" s="131"/>
      <c r="K93" s="131"/>
      <c r="L93" s="131"/>
      <c r="M93" s="183">
        <v>40</v>
      </c>
      <c r="N93" s="183" t="s">
        <v>115</v>
      </c>
      <c r="O93" s="184">
        <v>300000</v>
      </c>
      <c r="P93" s="134">
        <f>O93*M93</f>
        <v>12000000</v>
      </c>
    </row>
    <row r="94" spans="1:16" ht="12.75" customHeight="1" hidden="1">
      <c r="A94" s="254"/>
      <c r="B94" s="163"/>
      <c r="C94" s="163"/>
      <c r="D94" s="163"/>
      <c r="E94" s="129"/>
      <c r="F94" s="130" t="s">
        <v>116</v>
      </c>
      <c r="G94" s="131"/>
      <c r="H94" s="131"/>
      <c r="I94" s="131"/>
      <c r="J94" s="131"/>
      <c r="K94" s="131"/>
      <c r="L94" s="131"/>
      <c r="M94" s="183">
        <v>10</v>
      </c>
      <c r="N94" s="183" t="s">
        <v>115</v>
      </c>
      <c r="O94" s="184">
        <v>350000</v>
      </c>
      <c r="P94" s="134">
        <f>O94*M94</f>
        <v>3500000</v>
      </c>
    </row>
    <row r="95" spans="1:16" ht="12.75" customHeight="1" hidden="1">
      <c r="A95" s="162"/>
      <c r="B95" s="137"/>
      <c r="C95" s="137"/>
      <c r="D95" s="137"/>
      <c r="E95" s="163"/>
      <c r="F95" s="131"/>
      <c r="G95" s="131"/>
      <c r="H95" s="131"/>
      <c r="I95" s="131"/>
      <c r="J95" s="131"/>
      <c r="K95" s="131"/>
      <c r="L95" s="131"/>
      <c r="M95" s="183"/>
      <c r="N95" s="183"/>
      <c r="O95" s="184"/>
      <c r="P95" s="134"/>
    </row>
    <row r="96" spans="1:16" ht="12.75" customHeight="1" hidden="1">
      <c r="A96" s="255">
        <v>5</v>
      </c>
      <c r="B96" s="165">
        <v>2</v>
      </c>
      <c r="C96" s="213">
        <v>2</v>
      </c>
      <c r="D96" s="165">
        <v>11</v>
      </c>
      <c r="E96" s="167"/>
      <c r="F96" s="215" t="s">
        <v>117</v>
      </c>
      <c r="G96" s="118"/>
      <c r="H96" s="118"/>
      <c r="I96" s="118"/>
      <c r="J96" s="118"/>
      <c r="K96" s="118"/>
      <c r="L96" s="118"/>
      <c r="M96" s="169"/>
      <c r="N96" s="169"/>
      <c r="O96" s="91"/>
      <c r="P96" s="98">
        <f>P97</f>
        <v>166200000</v>
      </c>
    </row>
    <row r="97" spans="1:16" ht="12.75" customHeight="1" hidden="1">
      <c r="A97" s="216">
        <v>5</v>
      </c>
      <c r="B97" s="217">
        <v>2</v>
      </c>
      <c r="C97" s="217">
        <v>2</v>
      </c>
      <c r="D97" s="218">
        <v>11</v>
      </c>
      <c r="E97" s="218" t="s">
        <v>107</v>
      </c>
      <c r="F97" s="219" t="s">
        <v>118</v>
      </c>
      <c r="G97" s="131"/>
      <c r="H97" s="131"/>
      <c r="I97" s="131"/>
      <c r="J97" s="131"/>
      <c r="K97" s="131"/>
      <c r="L97" s="131"/>
      <c r="M97" s="183"/>
      <c r="N97" s="183"/>
      <c r="O97" s="184"/>
      <c r="P97" s="134">
        <f>SUM(P98:P100)</f>
        <v>166200000</v>
      </c>
    </row>
    <row r="98" spans="1:16" ht="12.75" customHeight="1" hidden="1">
      <c r="A98" s="250"/>
      <c r="B98" s="251"/>
      <c r="C98" s="251"/>
      <c r="D98" s="251"/>
      <c r="E98" s="155"/>
      <c r="F98" s="130" t="s">
        <v>119</v>
      </c>
      <c r="G98" s="131"/>
      <c r="H98" s="131"/>
      <c r="I98" s="131"/>
      <c r="J98" s="131"/>
      <c r="K98" s="131"/>
      <c r="L98" s="131"/>
      <c r="M98" s="183">
        <v>5540</v>
      </c>
      <c r="N98" s="183" t="s">
        <v>40</v>
      </c>
      <c r="O98" s="184">
        <v>10000</v>
      </c>
      <c r="P98" s="134">
        <f>M98*O98</f>
        <v>55400000</v>
      </c>
    </row>
    <row r="99" spans="1:28" ht="12.75" customHeight="1" hidden="1">
      <c r="A99" s="254"/>
      <c r="B99" s="163"/>
      <c r="C99" s="163"/>
      <c r="D99" s="163"/>
      <c r="E99" s="129"/>
      <c r="F99" s="130" t="s">
        <v>120</v>
      </c>
      <c r="G99" s="131"/>
      <c r="H99" s="131"/>
      <c r="I99" s="131"/>
      <c r="J99" s="131"/>
      <c r="K99" s="131"/>
      <c r="L99" s="131"/>
      <c r="M99" s="183">
        <v>5540</v>
      </c>
      <c r="N99" s="183" t="s">
        <v>40</v>
      </c>
      <c r="O99" s="184">
        <v>20000</v>
      </c>
      <c r="P99" s="134">
        <f>M99*O99</f>
        <v>110800000</v>
      </c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</row>
    <row r="100" spans="1:28" ht="12.75" customHeight="1" hidden="1">
      <c r="A100" s="162"/>
      <c r="B100" s="137"/>
      <c r="C100" s="137"/>
      <c r="D100" s="137"/>
      <c r="E100" s="163"/>
      <c r="F100" s="130"/>
      <c r="G100" s="131"/>
      <c r="H100" s="131"/>
      <c r="I100" s="131"/>
      <c r="J100" s="131"/>
      <c r="K100" s="131"/>
      <c r="L100" s="131"/>
      <c r="M100" s="183"/>
      <c r="N100" s="183"/>
      <c r="O100" s="184"/>
      <c r="P100" s="134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</row>
    <row r="101" spans="1:16" ht="13.5" customHeight="1" hidden="1">
      <c r="A101" s="164">
        <v>5</v>
      </c>
      <c r="B101" s="165">
        <v>2</v>
      </c>
      <c r="C101" s="165">
        <v>2</v>
      </c>
      <c r="D101" s="213">
        <v>15</v>
      </c>
      <c r="E101" s="218"/>
      <c r="F101" s="215" t="s">
        <v>121</v>
      </c>
      <c r="G101" s="118"/>
      <c r="H101" s="118"/>
      <c r="I101" s="118"/>
      <c r="J101" s="118"/>
      <c r="K101" s="118"/>
      <c r="L101" s="118"/>
      <c r="M101" s="169"/>
      <c r="N101" s="169"/>
      <c r="O101" s="91"/>
      <c r="P101" s="98">
        <f>SUM(P102)</f>
        <v>67000000</v>
      </c>
    </row>
    <row r="102" spans="1:16" ht="12.75" customHeight="1" hidden="1">
      <c r="A102" s="216">
        <v>5</v>
      </c>
      <c r="B102" s="217">
        <v>2</v>
      </c>
      <c r="C102" s="217">
        <v>2</v>
      </c>
      <c r="D102" s="217">
        <v>15</v>
      </c>
      <c r="E102" s="218" t="s">
        <v>93</v>
      </c>
      <c r="F102" s="219" t="s">
        <v>122</v>
      </c>
      <c r="G102" s="131"/>
      <c r="H102" s="131"/>
      <c r="I102" s="131"/>
      <c r="J102" s="131"/>
      <c r="K102" s="131"/>
      <c r="L102" s="131"/>
      <c r="M102" s="183"/>
      <c r="N102" s="183"/>
      <c r="O102" s="184"/>
      <c r="P102" s="256">
        <f>SUM(P103,P105)</f>
        <v>67000000</v>
      </c>
    </row>
    <row r="103" spans="1:16" ht="12.75" customHeight="1" hidden="1">
      <c r="A103" s="216"/>
      <c r="B103" s="217"/>
      <c r="C103" s="217"/>
      <c r="D103" s="217"/>
      <c r="E103" s="218"/>
      <c r="F103" s="130" t="s">
        <v>123</v>
      </c>
      <c r="G103" s="131"/>
      <c r="H103" s="131"/>
      <c r="I103" s="131"/>
      <c r="J103" s="131"/>
      <c r="K103" s="131"/>
      <c r="L103" s="131"/>
      <c r="M103" s="183">
        <v>1</v>
      </c>
      <c r="N103" s="183" t="s">
        <v>124</v>
      </c>
      <c r="O103" s="184">
        <v>27000000</v>
      </c>
      <c r="P103" s="256">
        <f>O103*M103</f>
        <v>27000000</v>
      </c>
    </row>
    <row r="104" spans="1:16" ht="13.5" customHeight="1" hidden="1">
      <c r="A104" s="216">
        <v>5</v>
      </c>
      <c r="B104" s="217">
        <v>2</v>
      </c>
      <c r="C104" s="217">
        <v>2</v>
      </c>
      <c r="D104" s="217">
        <v>15</v>
      </c>
      <c r="E104" s="218" t="s">
        <v>107</v>
      </c>
      <c r="F104" s="257" t="s">
        <v>125</v>
      </c>
      <c r="G104" s="131"/>
      <c r="H104" s="131"/>
      <c r="I104" s="131"/>
      <c r="J104" s="131"/>
      <c r="K104" s="131"/>
      <c r="L104" s="129"/>
      <c r="M104" s="183"/>
      <c r="N104" s="183"/>
      <c r="O104" s="184"/>
      <c r="P104" s="256"/>
    </row>
    <row r="105" spans="1:28" ht="12.75" customHeight="1" hidden="1">
      <c r="A105" s="232"/>
      <c r="B105" s="233"/>
      <c r="C105" s="233"/>
      <c r="D105" s="233"/>
      <c r="E105" s="234"/>
      <c r="F105" s="258" t="s">
        <v>126</v>
      </c>
      <c r="G105" s="131"/>
      <c r="H105" s="131"/>
      <c r="I105" s="131"/>
      <c r="J105" s="131"/>
      <c r="K105" s="131"/>
      <c r="L105" s="129"/>
      <c r="M105" s="183">
        <v>1</v>
      </c>
      <c r="N105" s="183" t="s">
        <v>124</v>
      </c>
      <c r="O105" s="184">
        <v>40000000</v>
      </c>
      <c r="P105" s="256">
        <f>O105*M105</f>
        <v>40000000</v>
      </c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 customHeight="1" hidden="1">
      <c r="A106" s="232"/>
      <c r="B106" s="233"/>
      <c r="C106" s="233"/>
      <c r="D106" s="233"/>
      <c r="E106" s="234"/>
      <c r="F106" s="258"/>
      <c r="G106" s="131"/>
      <c r="H106" s="131"/>
      <c r="I106" s="131"/>
      <c r="J106" s="131"/>
      <c r="K106" s="259"/>
      <c r="L106" s="138"/>
      <c r="M106" s="260"/>
      <c r="N106" s="260"/>
      <c r="O106" s="261"/>
      <c r="P106" s="25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s="220" customFormat="1" ht="15" hidden="1">
      <c r="A107" s="247">
        <v>5</v>
      </c>
      <c r="B107" s="90">
        <v>2</v>
      </c>
      <c r="C107" s="90">
        <v>2</v>
      </c>
      <c r="D107" s="90">
        <v>20</v>
      </c>
      <c r="E107" s="90"/>
      <c r="F107" s="486" t="s">
        <v>127</v>
      </c>
      <c r="G107" s="487"/>
      <c r="H107" s="487"/>
      <c r="I107" s="487"/>
      <c r="J107" s="487"/>
      <c r="K107" s="262"/>
      <c r="L107" s="249"/>
      <c r="M107" s="263"/>
      <c r="N107" s="263"/>
      <c r="O107" s="264"/>
      <c r="P107" s="265">
        <f>P109+P110</f>
        <v>2000000</v>
      </c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s="220" customFormat="1" ht="15" hidden="1">
      <c r="A108" s="202">
        <v>5</v>
      </c>
      <c r="B108" s="101">
        <v>2</v>
      </c>
      <c r="C108" s="101">
        <v>2</v>
      </c>
      <c r="D108" s="101">
        <v>20</v>
      </c>
      <c r="E108" s="266" t="s">
        <v>53</v>
      </c>
      <c r="F108" s="267" t="s">
        <v>128</v>
      </c>
      <c r="G108" s="268"/>
      <c r="H108" s="268"/>
      <c r="I108" s="268"/>
      <c r="J108" s="268"/>
      <c r="K108" s="262"/>
      <c r="L108" s="249"/>
      <c r="M108" s="263"/>
      <c r="N108" s="263"/>
      <c r="O108" s="264"/>
      <c r="P108" s="265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5" hidden="1">
      <c r="A109" s="269"/>
      <c r="B109" s="270"/>
      <c r="C109" s="270"/>
      <c r="D109" s="270"/>
      <c r="E109" s="252"/>
      <c r="F109" s="271" t="s">
        <v>129</v>
      </c>
      <c r="G109" s="259"/>
      <c r="H109" s="259"/>
      <c r="I109" s="259"/>
      <c r="J109" s="259"/>
      <c r="K109" s="259"/>
      <c r="L109" s="138"/>
      <c r="M109" s="260">
        <v>2</v>
      </c>
      <c r="N109" s="260" t="s">
        <v>130</v>
      </c>
      <c r="O109" s="261">
        <v>500000</v>
      </c>
      <c r="P109" s="256">
        <f>M109*O109</f>
        <v>1000000</v>
      </c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5" hidden="1">
      <c r="A110" s="254"/>
      <c r="B110" s="163"/>
      <c r="C110" s="163"/>
      <c r="D110" s="163"/>
      <c r="E110" s="272"/>
      <c r="F110" s="271" t="s">
        <v>131</v>
      </c>
      <c r="G110" s="259"/>
      <c r="H110" s="259"/>
      <c r="I110" s="259"/>
      <c r="J110" s="259"/>
      <c r="K110" s="259"/>
      <c r="L110" s="138"/>
      <c r="M110" s="260">
        <v>2</v>
      </c>
      <c r="N110" s="260" t="s">
        <v>130</v>
      </c>
      <c r="O110" s="261">
        <v>500000</v>
      </c>
      <c r="P110" s="256">
        <f>M110*O110</f>
        <v>1000000</v>
      </c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5" hidden="1">
      <c r="A111" s="162"/>
      <c r="B111" s="137"/>
      <c r="C111" s="137"/>
      <c r="D111" s="137"/>
      <c r="E111" s="137"/>
      <c r="F111" s="273"/>
      <c r="G111" s="274"/>
      <c r="H111" s="274"/>
      <c r="I111" s="274"/>
      <c r="J111" s="274"/>
      <c r="K111" s="274"/>
      <c r="L111" s="160"/>
      <c r="M111" s="275"/>
      <c r="N111" s="275"/>
      <c r="O111" s="276"/>
      <c r="P111" s="152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5.75" thickBot="1">
      <c r="A112" s="488" t="s">
        <v>132</v>
      </c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90"/>
      <c r="P112" s="277">
        <f>P37</f>
        <v>18000000</v>
      </c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2.75" customHeight="1">
      <c r="A113" s="278"/>
      <c r="B113" s="279"/>
      <c r="C113" s="280"/>
      <c r="D113" s="280"/>
      <c r="E113" s="280"/>
      <c r="F113" s="280"/>
      <c r="G113" s="280"/>
      <c r="H113" s="280"/>
      <c r="I113" s="280"/>
      <c r="J113" s="280"/>
      <c r="K113" s="280"/>
      <c r="L113" s="280"/>
      <c r="M113" s="281"/>
      <c r="N113" s="282"/>
      <c r="O113" s="280"/>
      <c r="P113" s="283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</row>
    <row r="114" spans="1:28" ht="12.75" customHeight="1">
      <c r="A114" s="285"/>
      <c r="B114" s="279"/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 s="281"/>
      <c r="N114" s="282"/>
      <c r="O114" s="280"/>
      <c r="P114" s="283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</row>
    <row r="115" spans="1:28" ht="12.75" customHeight="1">
      <c r="A115" s="285"/>
      <c r="B115" s="279"/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1"/>
      <c r="N115" s="281"/>
      <c r="O115" s="280"/>
      <c r="P115" s="283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</row>
    <row r="116" spans="1:28" ht="12.75" customHeight="1">
      <c r="A116" s="285"/>
      <c r="B116" s="279"/>
      <c r="C116" s="280"/>
      <c r="D116" s="280"/>
      <c r="E116" s="280"/>
      <c r="F116" s="280"/>
      <c r="G116" s="280"/>
      <c r="H116" s="280"/>
      <c r="I116" s="280"/>
      <c r="J116" s="280"/>
      <c r="K116" s="280"/>
      <c r="L116" s="280"/>
      <c r="M116" s="281"/>
      <c r="N116" s="281"/>
      <c r="O116" s="280"/>
      <c r="P116" s="283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</row>
    <row r="117" spans="1:28" ht="12.75" customHeight="1">
      <c r="A117" s="285"/>
      <c r="B117" s="279"/>
      <c r="C117" s="280"/>
      <c r="D117" s="280"/>
      <c r="E117" s="280"/>
      <c r="F117" s="280"/>
      <c r="G117" s="280"/>
      <c r="H117" s="280"/>
      <c r="I117" s="280"/>
      <c r="J117" s="280"/>
      <c r="K117" s="280"/>
      <c r="L117" s="280"/>
      <c r="M117" s="281"/>
      <c r="N117" s="281"/>
      <c r="O117" s="280"/>
      <c r="P117" s="283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</row>
    <row r="118" spans="1:28" ht="12.75" customHeight="1">
      <c r="A118" s="444"/>
      <c r="B118" s="445"/>
      <c r="C118" s="445"/>
      <c r="D118" s="445"/>
      <c r="E118" s="445"/>
      <c r="F118" s="445"/>
      <c r="G118" s="445"/>
      <c r="H118" s="445"/>
      <c r="I118" s="280"/>
      <c r="J118" s="280"/>
      <c r="K118" s="280"/>
      <c r="L118" s="280"/>
      <c r="M118" s="286"/>
      <c r="N118" s="445"/>
      <c r="O118" s="445"/>
      <c r="P118" s="283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</row>
    <row r="119" spans="1:28" ht="12.75" customHeight="1">
      <c r="A119" s="446"/>
      <c r="B119" s="447"/>
      <c r="C119" s="447"/>
      <c r="D119" s="447"/>
      <c r="E119" s="447"/>
      <c r="F119" s="447"/>
      <c r="G119" s="447"/>
      <c r="H119" s="447"/>
      <c r="I119" s="280"/>
      <c r="J119" s="280"/>
      <c r="K119" s="280"/>
      <c r="L119" s="280"/>
      <c r="M119" s="281"/>
      <c r="N119" s="447"/>
      <c r="O119" s="447"/>
      <c r="P119" s="283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</row>
    <row r="120" spans="1:28" ht="12.75" customHeight="1">
      <c r="A120" s="287"/>
      <c r="B120" s="288"/>
      <c r="C120" s="288"/>
      <c r="D120" s="288"/>
      <c r="E120" s="288"/>
      <c r="F120" s="288"/>
      <c r="G120" s="288"/>
      <c r="H120" s="288"/>
      <c r="I120" s="280"/>
      <c r="J120" s="280"/>
      <c r="K120" s="280"/>
      <c r="L120" s="280"/>
      <c r="M120" s="281"/>
      <c r="N120" s="281"/>
      <c r="O120" s="289"/>
      <c r="P120" s="283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</row>
    <row r="121" spans="1:16" s="284" customFormat="1" ht="12.75" customHeight="1">
      <c r="A121" s="290"/>
      <c r="D121" s="291"/>
      <c r="G121" s="292"/>
      <c r="H121" s="293"/>
      <c r="M121" s="282"/>
      <c r="N121" s="282"/>
      <c r="P121" s="294"/>
    </row>
    <row r="122" spans="1:16" s="284" customFormat="1" ht="12.75" customHeight="1">
      <c r="A122" s="290"/>
      <c r="D122" s="291"/>
      <c r="G122" s="292"/>
      <c r="H122" s="293"/>
      <c r="M122" s="282"/>
      <c r="N122" s="282"/>
      <c r="P122" s="294"/>
    </row>
    <row r="123" spans="1:16" s="284" customFormat="1" ht="12.75" customHeight="1">
      <c r="A123" s="290"/>
      <c r="D123" s="291"/>
      <c r="G123" s="292"/>
      <c r="H123" s="293"/>
      <c r="M123" s="282"/>
      <c r="N123" s="282"/>
      <c r="P123" s="294"/>
    </row>
    <row r="124" spans="1:16" s="284" customFormat="1" ht="12.75" customHeight="1">
      <c r="A124" s="290"/>
      <c r="D124" s="291"/>
      <c r="G124" s="292"/>
      <c r="H124" s="293"/>
      <c r="M124" s="282"/>
      <c r="N124" s="282"/>
      <c r="P124" s="294"/>
    </row>
    <row r="125" spans="1:16" s="284" customFormat="1" ht="6.75" customHeight="1" thickBot="1">
      <c r="A125" s="290"/>
      <c r="D125" s="291"/>
      <c r="G125" s="292"/>
      <c r="H125" s="293"/>
      <c r="M125" s="282"/>
      <c r="N125" s="282"/>
      <c r="P125" s="294"/>
    </row>
    <row r="126" spans="1:16" s="284" customFormat="1" ht="12.75" customHeight="1" hidden="1">
      <c r="A126" s="290"/>
      <c r="D126" s="291"/>
      <c r="G126" s="292"/>
      <c r="H126" s="293"/>
      <c r="M126" s="282"/>
      <c r="N126" s="282"/>
      <c r="P126" s="294"/>
    </row>
    <row r="127" spans="1:28" s="284" customFormat="1" ht="12.75" customHeight="1" hidden="1">
      <c r="A127" s="290"/>
      <c r="D127" s="291"/>
      <c r="G127" s="292"/>
      <c r="H127" s="293"/>
      <c r="M127" s="282"/>
      <c r="N127" s="282"/>
      <c r="P127" s="294"/>
      <c r="Q127" s="280"/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</row>
    <row r="128" spans="1:28" s="284" customFormat="1" ht="12.75" customHeight="1" hidden="1">
      <c r="A128" s="290"/>
      <c r="D128" s="291"/>
      <c r="G128" s="292"/>
      <c r="H128" s="293"/>
      <c r="M128" s="282"/>
      <c r="N128" s="282"/>
      <c r="P128" s="294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</row>
    <row r="129" spans="1:28" s="284" customFormat="1" ht="12.75" customHeight="1" hidden="1">
      <c r="A129" s="290"/>
      <c r="D129" s="291"/>
      <c r="G129" s="292"/>
      <c r="H129" s="293"/>
      <c r="M129" s="282"/>
      <c r="N129" s="282"/>
      <c r="P129" s="294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</row>
    <row r="130" spans="1:28" s="284" customFormat="1" ht="12.75" customHeight="1" hidden="1">
      <c r="A130" s="290"/>
      <c r="D130" s="291"/>
      <c r="G130" s="292"/>
      <c r="H130" s="293"/>
      <c r="M130" s="282"/>
      <c r="N130" s="282"/>
      <c r="P130" s="294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</row>
    <row r="131" spans="1:28" s="284" customFormat="1" ht="12.75" customHeight="1" hidden="1">
      <c r="A131" s="290"/>
      <c r="D131" s="291"/>
      <c r="G131" s="292"/>
      <c r="H131" s="293"/>
      <c r="M131" s="282"/>
      <c r="N131" s="282"/>
      <c r="P131" s="294"/>
      <c r="Q131" s="280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</row>
    <row r="132" spans="1:28" s="284" customFormat="1" ht="12.75" customHeight="1" hidden="1">
      <c r="A132" s="290"/>
      <c r="D132" s="291"/>
      <c r="G132" s="292"/>
      <c r="H132" s="293"/>
      <c r="M132" s="282"/>
      <c r="N132" s="282"/>
      <c r="P132" s="294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</row>
    <row r="133" spans="1:28" s="284" customFormat="1" ht="12.75" customHeight="1" hidden="1">
      <c r="A133" s="290"/>
      <c r="D133" s="291"/>
      <c r="G133" s="292"/>
      <c r="H133" s="293"/>
      <c r="M133" s="282"/>
      <c r="N133" s="282"/>
      <c r="P133" s="294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  <c r="AB133" s="295"/>
    </row>
    <row r="134" spans="1:28" s="284" customFormat="1" ht="12.75" customHeight="1" hidden="1">
      <c r="A134" s="290"/>
      <c r="D134" s="291"/>
      <c r="G134" s="292"/>
      <c r="H134" s="293"/>
      <c r="M134" s="282"/>
      <c r="N134" s="282"/>
      <c r="P134" s="29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s="280" customFormat="1" ht="15.75" thickBot="1">
      <c r="A135" s="296" t="s">
        <v>133</v>
      </c>
      <c r="B135" s="462" t="s">
        <v>134</v>
      </c>
      <c r="C135" s="463"/>
      <c r="D135" s="463"/>
      <c r="E135" s="463"/>
      <c r="F135" s="463"/>
      <c r="G135" s="463"/>
      <c r="H135" s="463"/>
      <c r="I135" s="464"/>
      <c r="J135" s="462" t="s">
        <v>135</v>
      </c>
      <c r="K135" s="465"/>
      <c r="L135" s="466"/>
      <c r="M135" s="467"/>
      <c r="N135" s="467"/>
      <c r="O135" s="467"/>
      <c r="P135" s="281"/>
      <c r="Q135" s="4"/>
      <c r="R135" s="4"/>
      <c r="S135" s="297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s="280" customFormat="1" ht="16.5" customHeight="1" thickBot="1">
      <c r="A136" s="298">
        <f>1</f>
        <v>1</v>
      </c>
      <c r="B136" s="299"/>
      <c r="C136" s="300"/>
      <c r="D136" s="300"/>
      <c r="E136" s="300"/>
      <c r="F136" s="300" t="s">
        <v>136</v>
      </c>
      <c r="G136" s="300"/>
      <c r="H136" s="300"/>
      <c r="I136" s="301"/>
      <c r="J136" s="571">
        <f>P112/4</f>
        <v>4500000</v>
      </c>
      <c r="K136" s="572"/>
      <c r="L136" s="303"/>
      <c r="M136" s="304"/>
      <c r="N136" s="303"/>
      <c r="O136" s="303"/>
      <c r="P136" s="305"/>
      <c r="Q136" s="4"/>
      <c r="R136" s="4"/>
      <c r="S136" s="306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s="280" customFormat="1" ht="16.5" customHeight="1" thickBot="1">
      <c r="A137" s="298">
        <f>A136+1</f>
        <v>2</v>
      </c>
      <c r="B137" s="299"/>
      <c r="C137" s="300"/>
      <c r="D137" s="300"/>
      <c r="E137" s="300"/>
      <c r="F137" s="300" t="s">
        <v>137</v>
      </c>
      <c r="G137" s="300"/>
      <c r="H137" s="300"/>
      <c r="I137" s="301"/>
      <c r="J137" s="571">
        <f>P112/4</f>
        <v>4500000</v>
      </c>
      <c r="K137" s="572"/>
      <c r="L137" s="303"/>
      <c r="M137" s="304"/>
      <c r="N137" s="303"/>
      <c r="O137" s="303"/>
      <c r="P137" s="305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s="280" customFormat="1" ht="16.5" customHeight="1" thickBot="1">
      <c r="A138" s="308">
        <f>A137+1</f>
        <v>3</v>
      </c>
      <c r="B138" s="309"/>
      <c r="C138" s="310"/>
      <c r="D138" s="310"/>
      <c r="E138" s="310"/>
      <c r="F138" s="310" t="s">
        <v>138</v>
      </c>
      <c r="G138" s="310"/>
      <c r="H138" s="310"/>
      <c r="I138" s="311"/>
      <c r="J138" s="571">
        <f>P112/4</f>
        <v>4500000</v>
      </c>
      <c r="K138" s="572"/>
      <c r="L138" s="460"/>
      <c r="M138" s="461"/>
      <c r="N138" s="461"/>
      <c r="O138" s="461"/>
      <c r="P138" s="305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s="280" customFormat="1" ht="16.5" customHeight="1" thickBot="1">
      <c r="A139" s="313">
        <f>A138+1</f>
        <v>4</v>
      </c>
      <c r="B139" s="312"/>
      <c r="C139" s="314"/>
      <c r="D139" s="314"/>
      <c r="E139" s="314"/>
      <c r="F139" s="314" t="s">
        <v>139</v>
      </c>
      <c r="G139" s="314"/>
      <c r="H139" s="314"/>
      <c r="I139" s="315"/>
      <c r="J139" s="571">
        <f>P112/4</f>
        <v>4500000</v>
      </c>
      <c r="K139" s="572"/>
      <c r="L139" s="303"/>
      <c r="M139" s="304"/>
      <c r="N139" s="303"/>
      <c r="O139" s="303"/>
      <c r="P139" s="305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s="280" customFormat="1" ht="16.5" customHeight="1">
      <c r="A140" s="303"/>
      <c r="B140" s="303"/>
      <c r="C140" s="303"/>
      <c r="D140" s="303"/>
      <c r="E140" s="303"/>
      <c r="F140" s="303"/>
      <c r="G140" s="303"/>
      <c r="H140" s="303"/>
      <c r="I140" s="303"/>
      <c r="J140" s="303"/>
      <c r="K140" s="325"/>
      <c r="L140" s="303"/>
      <c r="M140" s="304"/>
      <c r="N140" s="303"/>
      <c r="O140" s="303"/>
      <c r="P140" s="305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s="280" customFormat="1" ht="16.5" customHeight="1">
      <c r="A141" s="303"/>
      <c r="B141" s="303"/>
      <c r="C141" s="303"/>
      <c r="D141" s="303"/>
      <c r="E141" s="303"/>
      <c r="F141" s="303"/>
      <c r="G141" s="303"/>
      <c r="H141" s="303"/>
      <c r="I141" s="303"/>
      <c r="J141" s="303"/>
      <c r="K141" s="316"/>
      <c r="L141" s="303"/>
      <c r="M141" s="304"/>
      <c r="N141" s="303"/>
      <c r="O141" s="303"/>
      <c r="P141" s="305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s="280" customFormat="1" ht="16.5" customHeight="1">
      <c r="A142" s="303"/>
      <c r="B142" s="303"/>
      <c r="C142" s="303"/>
      <c r="D142" s="303"/>
      <c r="E142" s="303"/>
      <c r="F142" s="303"/>
      <c r="G142" s="303"/>
      <c r="H142" s="303"/>
      <c r="I142" s="303"/>
      <c r="J142" s="303"/>
      <c r="K142" s="316"/>
      <c r="L142" s="303"/>
      <c r="M142" s="304"/>
      <c r="N142" s="303"/>
      <c r="O142" s="303"/>
      <c r="P142" s="305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s="280" customFormat="1" ht="16.5" customHeight="1">
      <c r="A143" s="303"/>
      <c r="B143" s="303"/>
      <c r="C143" s="303"/>
      <c r="D143" s="303"/>
      <c r="E143" s="303"/>
      <c r="F143" s="303"/>
      <c r="G143" s="303"/>
      <c r="H143" s="303"/>
      <c r="I143" s="303"/>
      <c r="J143" s="303"/>
      <c r="K143" s="316"/>
      <c r="L143" s="303">
        <f>P112/2</f>
        <v>9000000</v>
      </c>
      <c r="M143" s="304"/>
      <c r="N143" s="303"/>
      <c r="O143" s="303"/>
      <c r="P143" s="305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s="280" customFormat="1" ht="16.5" customHeight="1">
      <c r="A144" s="303"/>
      <c r="B144" s="303"/>
      <c r="C144" s="303"/>
      <c r="D144" s="303"/>
      <c r="E144" s="303"/>
      <c r="F144" s="303"/>
      <c r="G144" s="303"/>
      <c r="H144" s="303"/>
      <c r="I144" s="303"/>
      <c r="J144" s="303"/>
      <c r="K144" s="316"/>
      <c r="L144" s="303"/>
      <c r="M144" s="304"/>
      <c r="N144" s="303"/>
      <c r="O144" s="303"/>
      <c r="P144" s="305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3:28" s="295" customFormat="1" ht="12.75">
      <c r="M145" s="317"/>
      <c r="N145" s="317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3:28" s="295" customFormat="1" ht="12.75">
      <c r="M146" s="317"/>
      <c r="N146" s="317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3:28" s="295" customFormat="1" ht="12.75">
      <c r="M147" s="317"/>
      <c r="N147" s="317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3:28" s="295" customFormat="1" ht="12.75">
      <c r="M148" s="317"/>
      <c r="N148" s="317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</sheetData>
  <sheetProtection/>
  <mergeCells count="68">
    <mergeCell ref="A11:G11"/>
    <mergeCell ref="H2:N2"/>
    <mergeCell ref="H3:N3"/>
    <mergeCell ref="H4:N4"/>
    <mergeCell ref="H5:N5"/>
    <mergeCell ref="H6:N6"/>
    <mergeCell ref="A7:G7"/>
    <mergeCell ref="A8:G8"/>
    <mergeCell ref="A9:G9"/>
    <mergeCell ref="J9:L9"/>
    <mergeCell ref="A10:G10"/>
    <mergeCell ref="J10:O10"/>
    <mergeCell ref="A18:F18"/>
    <mergeCell ref="G18:L18"/>
    <mergeCell ref="M18:P18"/>
    <mergeCell ref="G19:L19"/>
    <mergeCell ref="M19:P19"/>
    <mergeCell ref="A12:G12"/>
    <mergeCell ref="A13:G13"/>
    <mergeCell ref="A14:G14"/>
    <mergeCell ref="A15:G15"/>
    <mergeCell ref="A17:P17"/>
    <mergeCell ref="M20:P20"/>
    <mergeCell ref="A23:F24"/>
    <mergeCell ref="G23:L23"/>
    <mergeCell ref="M23:P23"/>
    <mergeCell ref="G24:L24"/>
    <mergeCell ref="A21:F22"/>
    <mergeCell ref="M21:P21"/>
    <mergeCell ref="G22:L22"/>
    <mergeCell ref="M22:P22"/>
    <mergeCell ref="A20:F20"/>
    <mergeCell ref="G20:L20"/>
    <mergeCell ref="A25:F25"/>
    <mergeCell ref="G25:L25"/>
    <mergeCell ref="M25:P25"/>
    <mergeCell ref="F40:K40"/>
    <mergeCell ref="A26:P27"/>
    <mergeCell ref="A28:P28"/>
    <mergeCell ref="A29:P29"/>
    <mergeCell ref="F30:K33"/>
    <mergeCell ref="L30:L33"/>
    <mergeCell ref="M30:P31"/>
    <mergeCell ref="A31:E31"/>
    <mergeCell ref="A32:E32"/>
    <mergeCell ref="M32:M33"/>
    <mergeCell ref="N32:N33"/>
    <mergeCell ref="P32:P33"/>
    <mergeCell ref="A34:E34"/>
    <mergeCell ref="F34:K34"/>
    <mergeCell ref="F35:K35"/>
    <mergeCell ref="F36:K36"/>
    <mergeCell ref="F44:K44"/>
    <mergeCell ref="F58:L58"/>
    <mergeCell ref="F107:J107"/>
    <mergeCell ref="A112:O112"/>
    <mergeCell ref="A118:H118"/>
    <mergeCell ref="N118:O118"/>
    <mergeCell ref="J139:K139"/>
    <mergeCell ref="A119:H119"/>
    <mergeCell ref="N119:O119"/>
    <mergeCell ref="B135:I135"/>
    <mergeCell ref="J135:K135"/>
    <mergeCell ref="L135:O135"/>
    <mergeCell ref="L138:O138"/>
    <mergeCell ref="J136:K136"/>
    <mergeCell ref="J137:K137"/>
    <mergeCell ref="J138:K138"/>
  </mergeCells>
  <printOptions/>
  <pageMargins left="0.7" right="0.7" top="0.75" bottom="0.75" header="0.3" footer="0.3"/>
  <pageSetup orientation="portrait" paperSize="5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3"/>
  <sheetViews>
    <sheetView zoomScalePageLayoutView="0" workbookViewId="0" topLeftCell="A1">
      <selection activeCell="T14" sqref="T14"/>
    </sheetView>
  </sheetViews>
  <sheetFormatPr defaultColWidth="9.140625" defaultRowHeight="15"/>
  <cols>
    <col min="1" max="1" width="3.00390625" style="4" customWidth="1"/>
    <col min="2" max="2" width="2.421875" style="4" customWidth="1"/>
    <col min="3" max="3" width="2.140625" style="4" customWidth="1"/>
    <col min="4" max="4" width="4.7109375" style="4" hidden="1" customWidth="1"/>
    <col min="5" max="5" width="2.8515625" style="4" customWidth="1"/>
    <col min="6" max="6" width="2.7109375" style="4" customWidth="1"/>
    <col min="7" max="7" width="3.28125" style="4" customWidth="1"/>
    <col min="8" max="8" width="1.8515625" style="4" customWidth="1"/>
    <col min="9" max="9" width="15.7109375" style="4" customWidth="1"/>
    <col min="10" max="10" width="4.7109375" style="4" customWidth="1"/>
    <col min="11" max="11" width="7.57421875" style="4" customWidth="1"/>
    <col min="12" max="12" width="13.421875" style="4" customWidth="1"/>
    <col min="13" max="14" width="6.8515625" style="318" customWidth="1"/>
    <col min="15" max="15" width="11.28125" style="4" customWidth="1"/>
    <col min="16" max="16" width="15.8515625" style="319" customWidth="1"/>
    <col min="17" max="17" width="11.7109375" style="4" bestFit="1" customWidth="1"/>
    <col min="18" max="18" width="9.140625" style="4" customWidth="1"/>
    <col min="19" max="19" width="12.8515625" style="4" bestFit="1" customWidth="1"/>
    <col min="20" max="20" width="9.140625" style="4" customWidth="1"/>
    <col min="21" max="21" width="11.28125" style="4" bestFit="1" customWidth="1"/>
    <col min="22" max="24" width="9.140625" style="4" customWidth="1"/>
    <col min="25" max="26" width="15.28125" style="4" bestFit="1" customWidth="1"/>
    <col min="27" max="16384" width="9.140625" style="4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1"/>
      <c r="P1" s="3"/>
    </row>
    <row r="2" spans="1:16" ht="12.75">
      <c r="A2" s="5"/>
      <c r="B2" s="6"/>
      <c r="C2" s="6"/>
      <c r="D2" s="6"/>
      <c r="E2" s="6"/>
      <c r="F2" s="6"/>
      <c r="G2" s="7"/>
      <c r="H2" s="560"/>
      <c r="I2" s="561"/>
      <c r="J2" s="561"/>
      <c r="K2" s="561"/>
      <c r="L2" s="561"/>
      <c r="M2" s="561"/>
      <c r="N2" s="562"/>
      <c r="O2" s="8"/>
      <c r="P2" s="9"/>
    </row>
    <row r="3" spans="1:16" ht="12.75">
      <c r="A3" s="10"/>
      <c r="B3" s="11"/>
      <c r="C3" s="11"/>
      <c r="D3" s="11"/>
      <c r="E3" s="11"/>
      <c r="F3" s="11"/>
      <c r="G3" s="12"/>
      <c r="H3" s="563"/>
      <c r="I3" s="564"/>
      <c r="J3" s="564"/>
      <c r="K3" s="564"/>
      <c r="L3" s="564"/>
      <c r="M3" s="564"/>
      <c r="N3" s="565"/>
      <c r="O3" s="13"/>
      <c r="P3" s="14"/>
    </row>
    <row r="4" spans="1:16" ht="13.5" thickBot="1">
      <c r="A4" s="10"/>
      <c r="B4" s="11"/>
      <c r="C4" s="11"/>
      <c r="D4" s="11"/>
      <c r="E4" s="11"/>
      <c r="F4" s="11"/>
      <c r="G4" s="12"/>
      <c r="H4" s="566"/>
      <c r="I4" s="567"/>
      <c r="J4" s="567"/>
      <c r="K4" s="567"/>
      <c r="L4" s="567"/>
      <c r="M4" s="567"/>
      <c r="N4" s="568"/>
      <c r="O4" s="13"/>
      <c r="P4" s="14"/>
    </row>
    <row r="5" spans="1:16" ht="12.75">
      <c r="A5" s="15"/>
      <c r="B5" s="16"/>
      <c r="C5" s="16"/>
      <c r="D5" s="16"/>
      <c r="E5" s="16"/>
      <c r="F5" s="16"/>
      <c r="G5" s="17"/>
      <c r="H5" s="483" t="s">
        <v>0</v>
      </c>
      <c r="I5" s="484"/>
      <c r="J5" s="484"/>
      <c r="K5" s="484"/>
      <c r="L5" s="484"/>
      <c r="M5" s="484"/>
      <c r="N5" s="485"/>
      <c r="O5" s="18"/>
      <c r="P5" s="19"/>
    </row>
    <row r="6" spans="1:16" ht="13.5" thickBot="1">
      <c r="A6" s="20"/>
      <c r="B6" s="21"/>
      <c r="C6" s="21"/>
      <c r="D6" s="21"/>
      <c r="E6" s="21"/>
      <c r="F6" s="21"/>
      <c r="G6" s="22"/>
      <c r="H6" s="491" t="s">
        <v>1</v>
      </c>
      <c r="I6" s="492"/>
      <c r="J6" s="492"/>
      <c r="K6" s="492"/>
      <c r="L6" s="492"/>
      <c r="M6" s="492"/>
      <c r="N6" s="493"/>
      <c r="O6" s="23"/>
      <c r="P6" s="24"/>
    </row>
    <row r="7" spans="1:16" ht="12.75">
      <c r="A7" s="569"/>
      <c r="B7" s="570"/>
      <c r="C7" s="570"/>
      <c r="D7" s="570"/>
      <c r="E7" s="570"/>
      <c r="F7" s="570"/>
      <c r="G7" s="570"/>
      <c r="H7" s="25"/>
      <c r="I7" s="26"/>
      <c r="J7" s="27"/>
      <c r="K7" s="26"/>
      <c r="L7" s="26"/>
      <c r="M7" s="28"/>
      <c r="N7" s="29"/>
      <c r="O7" s="25"/>
      <c r="P7" s="30"/>
    </row>
    <row r="8" spans="1:16" ht="12.75">
      <c r="A8" s="525"/>
      <c r="B8" s="526"/>
      <c r="C8" s="526"/>
      <c r="D8" s="526"/>
      <c r="E8" s="526"/>
      <c r="F8" s="526"/>
      <c r="G8" s="526"/>
      <c r="H8" s="31"/>
      <c r="I8" s="32"/>
      <c r="J8" s="33"/>
      <c r="K8" s="32"/>
      <c r="L8" s="32"/>
      <c r="M8" s="34"/>
      <c r="N8" s="35"/>
      <c r="O8" s="31"/>
      <c r="P8" s="36"/>
    </row>
    <row r="9" spans="1:16" ht="12.75">
      <c r="A9" s="525" t="s">
        <v>2</v>
      </c>
      <c r="B9" s="526"/>
      <c r="C9" s="526"/>
      <c r="D9" s="526"/>
      <c r="E9" s="526"/>
      <c r="F9" s="526"/>
      <c r="G9" s="526"/>
      <c r="H9" s="37" t="s">
        <v>3</v>
      </c>
      <c r="I9" s="38">
        <v>4</v>
      </c>
      <c r="J9" s="552" t="s">
        <v>140</v>
      </c>
      <c r="K9" s="552"/>
      <c r="L9" s="552"/>
      <c r="M9" s="39"/>
      <c r="N9" s="35"/>
      <c r="O9" s="31"/>
      <c r="P9" s="36"/>
    </row>
    <row r="10" spans="1:16" ht="12.75">
      <c r="A10" s="526" t="s">
        <v>4</v>
      </c>
      <c r="B10" s="526"/>
      <c r="C10" s="526"/>
      <c r="D10" s="526"/>
      <c r="E10" s="526"/>
      <c r="F10" s="526"/>
      <c r="G10" s="526"/>
      <c r="H10" s="4" t="s">
        <v>3</v>
      </c>
      <c r="I10" s="40">
        <v>4.6</v>
      </c>
      <c r="J10" s="552" t="s">
        <v>177</v>
      </c>
      <c r="K10" s="552"/>
      <c r="L10" s="552"/>
      <c r="M10" s="552"/>
      <c r="N10" s="552"/>
      <c r="O10" s="552"/>
      <c r="P10" s="41"/>
    </row>
    <row r="11" spans="1:16" ht="12.75">
      <c r="A11" s="525" t="s">
        <v>5</v>
      </c>
      <c r="B11" s="526"/>
      <c r="C11" s="526"/>
      <c r="D11" s="526"/>
      <c r="E11" s="526"/>
      <c r="F11" s="526"/>
      <c r="G11" s="526"/>
      <c r="H11" s="31" t="s">
        <v>3</v>
      </c>
      <c r="I11" s="42" t="s">
        <v>176</v>
      </c>
      <c r="J11" s="43" t="s">
        <v>178</v>
      </c>
      <c r="K11" s="43"/>
      <c r="L11" s="43"/>
      <c r="M11" s="43"/>
      <c r="N11" s="35"/>
      <c r="O11" s="31"/>
      <c r="P11" s="36"/>
    </row>
    <row r="12" spans="1:16" ht="12.75">
      <c r="A12" s="525" t="s">
        <v>6</v>
      </c>
      <c r="B12" s="526"/>
      <c r="C12" s="526"/>
      <c r="D12" s="526"/>
      <c r="E12" s="526"/>
      <c r="F12" s="526"/>
      <c r="G12" s="526"/>
      <c r="H12" s="31" t="s">
        <v>3</v>
      </c>
      <c r="I12" s="32" t="s">
        <v>7</v>
      </c>
      <c r="J12" s="44"/>
      <c r="K12" s="45"/>
      <c r="L12" s="45"/>
      <c r="M12" s="39"/>
      <c r="N12" s="35"/>
      <c r="O12" s="31"/>
      <c r="P12" s="36"/>
    </row>
    <row r="13" spans="1:16" ht="12.75">
      <c r="A13" s="525" t="s">
        <v>8</v>
      </c>
      <c r="B13" s="526"/>
      <c r="C13" s="526"/>
      <c r="D13" s="526"/>
      <c r="E13" s="526"/>
      <c r="F13" s="526"/>
      <c r="G13" s="526"/>
      <c r="H13" s="31" t="s">
        <v>3</v>
      </c>
      <c r="I13" s="46" t="s">
        <v>9</v>
      </c>
      <c r="J13" s="44"/>
      <c r="K13" s="45"/>
      <c r="L13" s="45"/>
      <c r="M13" s="39"/>
      <c r="N13" s="35"/>
      <c r="O13" s="31"/>
      <c r="P13" s="36"/>
    </row>
    <row r="14" spans="1:16" ht="12.75">
      <c r="A14" s="525" t="s">
        <v>10</v>
      </c>
      <c r="B14" s="526"/>
      <c r="C14" s="526"/>
      <c r="D14" s="526"/>
      <c r="E14" s="526"/>
      <c r="F14" s="526"/>
      <c r="G14" s="526"/>
      <c r="H14" s="31" t="s">
        <v>3</v>
      </c>
      <c r="I14" s="47">
        <f>P16</f>
        <v>2040000</v>
      </c>
      <c r="J14" s="44"/>
      <c r="K14" s="45"/>
      <c r="L14" s="45"/>
      <c r="M14" s="39"/>
      <c r="N14" s="35"/>
      <c r="O14" s="31"/>
      <c r="P14" s="36"/>
    </row>
    <row r="15" spans="1:16" ht="12.75">
      <c r="A15" s="525" t="s">
        <v>11</v>
      </c>
      <c r="B15" s="526"/>
      <c r="C15" s="526"/>
      <c r="D15" s="526"/>
      <c r="E15" s="526"/>
      <c r="F15" s="526"/>
      <c r="G15" s="526"/>
      <c r="H15" s="31" t="s">
        <v>3</v>
      </c>
      <c r="I15" s="32" t="s">
        <v>9</v>
      </c>
      <c r="J15" s="44"/>
      <c r="K15" s="45"/>
      <c r="L15" s="45"/>
      <c r="M15" s="39"/>
      <c r="N15" s="35"/>
      <c r="O15" s="31"/>
      <c r="P15" s="36"/>
    </row>
    <row r="16" spans="1:16" ht="12.75">
      <c r="A16" s="48" t="s">
        <v>12</v>
      </c>
      <c r="B16" s="49"/>
      <c r="C16" s="49"/>
      <c r="D16" s="49"/>
      <c r="E16" s="49"/>
      <c r="F16" s="49"/>
      <c r="G16" s="49"/>
      <c r="H16" s="50" t="s">
        <v>3</v>
      </c>
      <c r="I16" s="51"/>
      <c r="J16" s="52"/>
      <c r="K16" s="49"/>
      <c r="L16" s="49"/>
      <c r="M16" s="53"/>
      <c r="N16" s="54"/>
      <c r="O16" s="55" t="s">
        <v>342</v>
      </c>
      <c r="P16" s="56">
        <f>SUM(P35)</f>
        <v>2040000</v>
      </c>
    </row>
    <row r="17" spans="1:21" ht="13.5" thickBot="1">
      <c r="A17" s="527" t="s">
        <v>13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9"/>
      <c r="U17" s="297">
        <f>4500000*6%</f>
        <v>270000</v>
      </c>
    </row>
    <row r="18" spans="1:21" ht="13.5" thickBot="1">
      <c r="A18" s="553" t="s">
        <v>14</v>
      </c>
      <c r="B18" s="553"/>
      <c r="C18" s="553"/>
      <c r="D18" s="553"/>
      <c r="E18" s="553"/>
      <c r="F18" s="553"/>
      <c r="G18" s="553" t="s">
        <v>15</v>
      </c>
      <c r="H18" s="553"/>
      <c r="I18" s="553"/>
      <c r="J18" s="553"/>
      <c r="K18" s="553"/>
      <c r="L18" s="553"/>
      <c r="M18" s="553" t="s">
        <v>16</v>
      </c>
      <c r="N18" s="553"/>
      <c r="O18" s="553"/>
      <c r="P18" s="553"/>
      <c r="U18" s="4">
        <f>100/110</f>
        <v>0.9090909090909091</v>
      </c>
    </row>
    <row r="19" spans="1:16" ht="12.75">
      <c r="A19" s="57" t="s">
        <v>17</v>
      </c>
      <c r="B19" s="58"/>
      <c r="C19" s="58"/>
      <c r="D19" s="58"/>
      <c r="E19" s="58"/>
      <c r="F19" s="59"/>
      <c r="G19" s="554" t="s">
        <v>179</v>
      </c>
      <c r="H19" s="555"/>
      <c r="I19" s="555"/>
      <c r="J19" s="555"/>
      <c r="K19" s="555"/>
      <c r="L19" s="556"/>
      <c r="M19" s="557" t="s">
        <v>183</v>
      </c>
      <c r="N19" s="558"/>
      <c r="O19" s="558"/>
      <c r="P19" s="559"/>
    </row>
    <row r="20" spans="1:16" ht="12.75">
      <c r="A20" s="515" t="s">
        <v>18</v>
      </c>
      <c r="B20" s="516"/>
      <c r="C20" s="516"/>
      <c r="D20" s="516"/>
      <c r="E20" s="516"/>
      <c r="F20" s="517"/>
      <c r="G20" s="518" t="s">
        <v>19</v>
      </c>
      <c r="H20" s="516"/>
      <c r="I20" s="516"/>
      <c r="J20" s="516"/>
      <c r="K20" s="516"/>
      <c r="L20" s="517"/>
      <c r="M20" s="530" t="s">
        <v>193</v>
      </c>
      <c r="N20" s="531"/>
      <c r="O20" s="531"/>
      <c r="P20" s="532"/>
    </row>
    <row r="21" spans="1:16" ht="12.75">
      <c r="A21" s="545" t="s">
        <v>20</v>
      </c>
      <c r="B21" s="478"/>
      <c r="C21" s="478"/>
      <c r="D21" s="478"/>
      <c r="E21" s="478"/>
      <c r="F21" s="478"/>
      <c r="G21" s="60" t="s">
        <v>180</v>
      </c>
      <c r="H21" s="61"/>
      <c r="I21" s="61"/>
      <c r="J21" s="61"/>
      <c r="K21" s="61"/>
      <c r="L21" s="62"/>
      <c r="M21" s="546" t="s">
        <v>183</v>
      </c>
      <c r="N21" s="547"/>
      <c r="O21" s="547"/>
      <c r="P21" s="548"/>
    </row>
    <row r="22" spans="1:16" ht="12.75">
      <c r="A22" s="536"/>
      <c r="B22" s="537"/>
      <c r="C22" s="537"/>
      <c r="D22" s="537"/>
      <c r="E22" s="537"/>
      <c r="F22" s="538"/>
      <c r="G22" s="549"/>
      <c r="H22" s="550"/>
      <c r="I22" s="550"/>
      <c r="J22" s="550"/>
      <c r="K22" s="550"/>
      <c r="L22" s="551"/>
      <c r="M22" s="512"/>
      <c r="N22" s="513"/>
      <c r="O22" s="513"/>
      <c r="P22" s="514"/>
    </row>
    <row r="23" spans="1:16" ht="19.5" customHeight="1">
      <c r="A23" s="533" t="s">
        <v>21</v>
      </c>
      <c r="B23" s="534"/>
      <c r="C23" s="534"/>
      <c r="D23" s="534"/>
      <c r="E23" s="534"/>
      <c r="F23" s="535"/>
      <c r="G23" s="539" t="s">
        <v>181</v>
      </c>
      <c r="H23" s="540"/>
      <c r="I23" s="540"/>
      <c r="J23" s="540"/>
      <c r="K23" s="540"/>
      <c r="L23" s="541"/>
      <c r="M23" s="542" t="s">
        <v>183</v>
      </c>
      <c r="N23" s="543"/>
      <c r="O23" s="543"/>
      <c r="P23" s="544"/>
    </row>
    <row r="24" spans="1:16" ht="12.75">
      <c r="A24" s="536"/>
      <c r="B24" s="537"/>
      <c r="C24" s="537"/>
      <c r="D24" s="537"/>
      <c r="E24" s="537"/>
      <c r="F24" s="538"/>
      <c r="G24" s="518" t="s">
        <v>182</v>
      </c>
      <c r="H24" s="516"/>
      <c r="I24" s="516"/>
      <c r="J24" s="516"/>
      <c r="K24" s="516"/>
      <c r="L24" s="517"/>
      <c r="M24" s="63"/>
      <c r="N24" s="64"/>
      <c r="O24" s="65"/>
      <c r="P24" s="66"/>
    </row>
    <row r="25" spans="1:16" ht="13.5" thickBot="1">
      <c r="A25" s="519" t="s">
        <v>22</v>
      </c>
      <c r="B25" s="520"/>
      <c r="C25" s="520"/>
      <c r="D25" s="520"/>
      <c r="E25" s="520"/>
      <c r="F25" s="521"/>
      <c r="G25" s="518" t="s">
        <v>149</v>
      </c>
      <c r="H25" s="516"/>
      <c r="I25" s="516"/>
      <c r="J25" s="516"/>
      <c r="K25" s="516"/>
      <c r="L25" s="517"/>
      <c r="M25" s="522"/>
      <c r="N25" s="523"/>
      <c r="O25" s="523"/>
      <c r="P25" s="524"/>
    </row>
    <row r="26" spans="1:25" ht="12.75">
      <c r="A26" s="476" t="s">
        <v>318</v>
      </c>
      <c r="B26" s="477"/>
      <c r="C26" s="477"/>
      <c r="D26" s="477"/>
      <c r="E26" s="477"/>
      <c r="F26" s="477"/>
      <c r="G26" s="478"/>
      <c r="H26" s="478"/>
      <c r="I26" s="478"/>
      <c r="J26" s="478"/>
      <c r="K26" s="478"/>
      <c r="L26" s="478"/>
      <c r="M26" s="477"/>
      <c r="N26" s="477"/>
      <c r="O26" s="477"/>
      <c r="P26" s="479"/>
      <c r="Y26" s="4">
        <v>195000000</v>
      </c>
    </row>
    <row r="27" spans="1:25" ht="13.5" thickBot="1">
      <c r="A27" s="480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2"/>
      <c r="Y27" s="4">
        <f>100/110</f>
        <v>0.9090909090909091</v>
      </c>
    </row>
    <row r="28" spans="1:27" ht="15">
      <c r="A28" s="483" t="s">
        <v>23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5"/>
      <c r="Y28" s="330">
        <f>Y26*Y27</f>
        <v>177272727.27272728</v>
      </c>
      <c r="Z28" s="331">
        <f>Y28*1.5%</f>
        <v>2659090.909090909</v>
      </c>
      <c r="AA28">
        <v>25000</v>
      </c>
    </row>
    <row r="29" spans="1:26" ht="15.75" thickBot="1">
      <c r="A29" s="491" t="s">
        <v>24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3"/>
      <c r="Z29" s="331">
        <f>Y28*10%</f>
        <v>17727272.72727273</v>
      </c>
    </row>
    <row r="30" spans="1:16" ht="12.75">
      <c r="A30" s="67"/>
      <c r="B30" s="68"/>
      <c r="C30" s="68"/>
      <c r="D30" s="68"/>
      <c r="E30" s="68"/>
      <c r="F30" s="494" t="s">
        <v>25</v>
      </c>
      <c r="G30" s="495"/>
      <c r="H30" s="495"/>
      <c r="I30" s="495"/>
      <c r="J30" s="495"/>
      <c r="K30" s="495"/>
      <c r="L30" s="500" t="s">
        <v>12</v>
      </c>
      <c r="M30" s="503" t="s">
        <v>26</v>
      </c>
      <c r="N30" s="504"/>
      <c r="O30" s="504"/>
      <c r="P30" s="505"/>
    </row>
    <row r="31" spans="1:20" ht="13.5" thickBot="1">
      <c r="A31" s="509" t="s">
        <v>27</v>
      </c>
      <c r="B31" s="510"/>
      <c r="C31" s="510"/>
      <c r="D31" s="510"/>
      <c r="E31" s="511"/>
      <c r="F31" s="496"/>
      <c r="G31" s="497"/>
      <c r="H31" s="497"/>
      <c r="I31" s="497"/>
      <c r="J31" s="497"/>
      <c r="K31" s="497"/>
      <c r="L31" s="501"/>
      <c r="M31" s="506"/>
      <c r="N31" s="507"/>
      <c r="O31" s="507"/>
      <c r="P31" s="508"/>
      <c r="T31" s="50"/>
    </row>
    <row r="32" spans="1:16" ht="12.75">
      <c r="A32" s="509" t="s">
        <v>28</v>
      </c>
      <c r="B32" s="510"/>
      <c r="C32" s="510"/>
      <c r="D32" s="510"/>
      <c r="E32" s="511"/>
      <c r="F32" s="496"/>
      <c r="G32" s="497"/>
      <c r="H32" s="497"/>
      <c r="I32" s="497"/>
      <c r="J32" s="497"/>
      <c r="K32" s="497"/>
      <c r="L32" s="501"/>
      <c r="M32" s="454" t="s">
        <v>29</v>
      </c>
      <c r="N32" s="456" t="s">
        <v>30</v>
      </c>
      <c r="O32" s="69" t="s">
        <v>31</v>
      </c>
      <c r="P32" s="458" t="s">
        <v>32</v>
      </c>
    </row>
    <row r="33" spans="1:16" ht="13.5" thickBot="1">
      <c r="A33" s="70"/>
      <c r="B33" s="71"/>
      <c r="C33" s="71"/>
      <c r="D33" s="71"/>
      <c r="E33" s="72"/>
      <c r="F33" s="498"/>
      <c r="G33" s="499"/>
      <c r="H33" s="499"/>
      <c r="I33" s="499"/>
      <c r="J33" s="499"/>
      <c r="K33" s="499"/>
      <c r="L33" s="502"/>
      <c r="M33" s="455"/>
      <c r="N33" s="457"/>
      <c r="O33" s="73" t="s">
        <v>33</v>
      </c>
      <c r="P33" s="459"/>
    </row>
    <row r="34" spans="1:16" ht="13.5" thickBot="1">
      <c r="A34" s="468">
        <v>1</v>
      </c>
      <c r="B34" s="469"/>
      <c r="C34" s="469"/>
      <c r="D34" s="469"/>
      <c r="E34" s="470"/>
      <c r="F34" s="471">
        <v>2</v>
      </c>
      <c r="G34" s="469"/>
      <c r="H34" s="469"/>
      <c r="I34" s="469"/>
      <c r="J34" s="469"/>
      <c r="K34" s="472"/>
      <c r="L34" s="74">
        <v>3</v>
      </c>
      <c r="M34" s="75">
        <v>4</v>
      </c>
      <c r="N34" s="75">
        <v>5</v>
      </c>
      <c r="O34" s="76">
        <v>6</v>
      </c>
      <c r="P34" s="77" t="s">
        <v>34</v>
      </c>
    </row>
    <row r="35" spans="1:21" ht="12.75">
      <c r="A35" s="78">
        <v>5</v>
      </c>
      <c r="B35" s="79"/>
      <c r="C35" s="79"/>
      <c r="D35" s="79"/>
      <c r="E35" s="80"/>
      <c r="F35" s="473" t="s">
        <v>35</v>
      </c>
      <c r="G35" s="474"/>
      <c r="H35" s="474"/>
      <c r="I35" s="474"/>
      <c r="J35" s="474"/>
      <c r="K35" s="475"/>
      <c r="L35" s="81"/>
      <c r="M35" s="81"/>
      <c r="N35" s="81"/>
      <c r="O35" s="82"/>
      <c r="P35" s="83">
        <f>SUM(P36)</f>
        <v>2040000</v>
      </c>
      <c r="U35" s="339"/>
    </row>
    <row r="36" spans="1:26" ht="12.75">
      <c r="A36" s="84">
        <v>5</v>
      </c>
      <c r="B36" s="85">
        <v>2</v>
      </c>
      <c r="C36" s="85"/>
      <c r="D36" s="85"/>
      <c r="E36" s="86"/>
      <c r="F36" s="438" t="s">
        <v>36</v>
      </c>
      <c r="G36" s="439"/>
      <c r="H36" s="439"/>
      <c r="I36" s="439"/>
      <c r="J36" s="439"/>
      <c r="K36" s="440"/>
      <c r="L36" s="87"/>
      <c r="M36" s="88"/>
      <c r="N36" s="88"/>
      <c r="O36" s="82"/>
      <c r="P36" s="83">
        <f>P37+P47</f>
        <v>2040000</v>
      </c>
      <c r="Z36" s="4">
        <v>225000000</v>
      </c>
    </row>
    <row r="37" spans="1:26" s="99" customFormat="1" ht="12.75">
      <c r="A37" s="113">
        <v>5</v>
      </c>
      <c r="B37" s="114">
        <v>2</v>
      </c>
      <c r="C37" s="114">
        <v>1</v>
      </c>
      <c r="D37" s="115"/>
      <c r="E37" s="116"/>
      <c r="F37" s="117" t="s">
        <v>37</v>
      </c>
      <c r="G37" s="118"/>
      <c r="H37" s="118"/>
      <c r="I37" s="118"/>
      <c r="J37" s="118"/>
      <c r="K37" s="105"/>
      <c r="L37" s="106"/>
      <c r="M37" s="96"/>
      <c r="N37" s="96"/>
      <c r="O37" s="107"/>
      <c r="P37" s="326">
        <f>P38+P43</f>
        <v>1240000</v>
      </c>
      <c r="Z37" s="99">
        <f>Z36-190000000</f>
        <v>35000000</v>
      </c>
    </row>
    <row r="38" spans="1:16" s="99" customFormat="1" ht="12.75">
      <c r="A38" s="89">
        <v>5</v>
      </c>
      <c r="B38" s="90">
        <v>2</v>
      </c>
      <c r="C38" s="90">
        <v>1</v>
      </c>
      <c r="D38" s="119"/>
      <c r="E38" s="120" t="s">
        <v>52</v>
      </c>
      <c r="F38" s="448" t="s">
        <v>184</v>
      </c>
      <c r="G38" s="449"/>
      <c r="H38" s="449"/>
      <c r="I38" s="449"/>
      <c r="J38" s="449"/>
      <c r="K38" s="450"/>
      <c r="L38" s="95"/>
      <c r="M38" s="96"/>
      <c r="N38" s="96"/>
      <c r="O38" s="107"/>
      <c r="P38" s="98">
        <f>SUM(P39:P41)</f>
        <v>240000</v>
      </c>
    </row>
    <row r="39" spans="1:16" s="99" customFormat="1" ht="12.75">
      <c r="A39" s="100"/>
      <c r="B39" s="101"/>
      <c r="C39" s="101"/>
      <c r="D39" s="102"/>
      <c r="E39" s="121"/>
      <c r="F39" s="104" t="s">
        <v>44</v>
      </c>
      <c r="G39" s="105" t="s">
        <v>188</v>
      </c>
      <c r="H39" s="105"/>
      <c r="I39" s="105"/>
      <c r="J39" s="105"/>
      <c r="K39" s="105"/>
      <c r="L39" s="106" t="s">
        <v>342</v>
      </c>
      <c r="M39" s="96">
        <v>15</v>
      </c>
      <c r="N39" s="96" t="s">
        <v>47</v>
      </c>
      <c r="O39" s="107">
        <v>5000</v>
      </c>
      <c r="P39" s="122">
        <f>M39*O39</f>
        <v>75000</v>
      </c>
    </row>
    <row r="40" spans="1:16" s="99" customFormat="1" ht="13.5" thickBot="1">
      <c r="A40" s="327"/>
      <c r="B40" s="328"/>
      <c r="C40" s="328"/>
      <c r="D40" s="329"/>
      <c r="E40" s="103"/>
      <c r="F40" s="104" t="s">
        <v>44</v>
      </c>
      <c r="G40" s="105" t="s">
        <v>319</v>
      </c>
      <c r="H40" s="105"/>
      <c r="I40" s="105"/>
      <c r="J40" s="105"/>
      <c r="K40" s="105"/>
      <c r="L40" s="106" t="s">
        <v>342</v>
      </c>
      <c r="M40" s="96">
        <v>15</v>
      </c>
      <c r="N40" s="96" t="s">
        <v>47</v>
      </c>
      <c r="O40" s="107">
        <v>6000</v>
      </c>
      <c r="P40" s="122">
        <f>M40*O40</f>
        <v>90000</v>
      </c>
    </row>
    <row r="41" spans="1:16" s="99" customFormat="1" ht="13.5" thickBot="1">
      <c r="A41" s="335"/>
      <c r="B41" s="101"/>
      <c r="C41" s="101"/>
      <c r="D41" s="337"/>
      <c r="E41" s="103"/>
      <c r="F41" s="104" t="s">
        <v>44</v>
      </c>
      <c r="G41" s="105" t="s">
        <v>187</v>
      </c>
      <c r="H41" s="105"/>
      <c r="I41" s="105"/>
      <c r="J41" s="105"/>
      <c r="K41" s="105"/>
      <c r="L41" s="106" t="s">
        <v>342</v>
      </c>
      <c r="M41" s="96">
        <v>15</v>
      </c>
      <c r="N41" s="96" t="s">
        <v>47</v>
      </c>
      <c r="O41" s="107">
        <v>5000</v>
      </c>
      <c r="P41" s="122">
        <f>M41*O41</f>
        <v>75000</v>
      </c>
    </row>
    <row r="42" spans="1:16" s="99" customFormat="1" ht="13.5" thickBot="1">
      <c r="A42" s="336"/>
      <c r="B42" s="336"/>
      <c r="C42" s="338"/>
      <c r="D42" s="337"/>
      <c r="E42" s="103"/>
      <c r="F42" s="104"/>
      <c r="G42" s="105"/>
      <c r="H42" s="105"/>
      <c r="I42" s="105"/>
      <c r="J42" s="105"/>
      <c r="K42" s="105"/>
      <c r="L42" s="106"/>
      <c r="M42" s="96"/>
      <c r="N42" s="96"/>
      <c r="O42" s="107"/>
      <c r="P42" s="122"/>
    </row>
    <row r="43" spans="1:16" s="99" customFormat="1" ht="12.75">
      <c r="A43" s="92">
        <v>5</v>
      </c>
      <c r="B43" s="93">
        <v>2</v>
      </c>
      <c r="C43" s="93">
        <v>1</v>
      </c>
      <c r="D43" s="94">
        <v>1</v>
      </c>
      <c r="E43" s="248" t="s">
        <v>38</v>
      </c>
      <c r="F43" s="448" t="s">
        <v>39</v>
      </c>
      <c r="G43" s="449"/>
      <c r="H43" s="449"/>
      <c r="I43" s="449"/>
      <c r="J43" s="449"/>
      <c r="K43" s="450"/>
      <c r="L43" s="95"/>
      <c r="M43" s="96"/>
      <c r="N43" s="96"/>
      <c r="O43" s="97"/>
      <c r="P43" s="98">
        <f>SUM(P44:P45)</f>
        <v>1000000</v>
      </c>
    </row>
    <row r="44" spans="1:16" s="99" customFormat="1" ht="12.75">
      <c r="A44" s="100"/>
      <c r="B44" s="101"/>
      <c r="C44" s="101"/>
      <c r="D44" s="102"/>
      <c r="E44" s="103"/>
      <c r="F44" s="104" t="s">
        <v>44</v>
      </c>
      <c r="G44" s="105" t="s">
        <v>160</v>
      </c>
      <c r="H44" s="105"/>
      <c r="I44" s="105"/>
      <c r="J44" s="105"/>
      <c r="K44" s="105"/>
      <c r="L44" s="106" t="s">
        <v>342</v>
      </c>
      <c r="M44" s="96">
        <v>50</v>
      </c>
      <c r="N44" s="96" t="s">
        <v>186</v>
      </c>
      <c r="O44" s="107">
        <v>5000</v>
      </c>
      <c r="P44" s="108">
        <f>O44*M44</f>
        <v>250000</v>
      </c>
    </row>
    <row r="45" spans="1:16" s="99" customFormat="1" ht="13.5" customHeight="1">
      <c r="A45" s="100"/>
      <c r="B45" s="101"/>
      <c r="C45" s="101"/>
      <c r="D45" s="102"/>
      <c r="E45" s="103"/>
      <c r="F45" s="104" t="s">
        <v>44</v>
      </c>
      <c r="G45" s="105" t="s">
        <v>161</v>
      </c>
      <c r="H45" s="105"/>
      <c r="I45" s="105"/>
      <c r="J45" s="105"/>
      <c r="K45" s="105"/>
      <c r="L45" s="106" t="s">
        <v>342</v>
      </c>
      <c r="M45" s="96">
        <v>50</v>
      </c>
      <c r="N45" s="96" t="s">
        <v>186</v>
      </c>
      <c r="O45" s="107">
        <v>15000</v>
      </c>
      <c r="P45" s="108">
        <f>M45*O45</f>
        <v>750000</v>
      </c>
    </row>
    <row r="46" spans="1:16" s="99" customFormat="1" ht="13.5" customHeight="1">
      <c r="A46" s="327"/>
      <c r="B46" s="328"/>
      <c r="C46" s="328"/>
      <c r="D46" s="329"/>
      <c r="E46" s="103"/>
      <c r="F46" s="104"/>
      <c r="G46" s="105"/>
      <c r="H46" s="105"/>
      <c r="I46" s="105"/>
      <c r="J46" s="105"/>
      <c r="K46" s="105"/>
      <c r="L46" s="106"/>
      <c r="M46" s="96"/>
      <c r="N46" s="96"/>
      <c r="O46" s="107"/>
      <c r="P46" s="108"/>
    </row>
    <row r="47" spans="1:16" s="99" customFormat="1" ht="12.75">
      <c r="A47" s="89">
        <v>5</v>
      </c>
      <c r="B47" s="90">
        <v>2</v>
      </c>
      <c r="C47" s="90">
        <v>2</v>
      </c>
      <c r="D47" s="332"/>
      <c r="E47" s="90"/>
      <c r="F47" s="117" t="s">
        <v>41</v>
      </c>
      <c r="G47" s="105"/>
      <c r="H47" s="105"/>
      <c r="I47" s="333"/>
      <c r="J47" s="333"/>
      <c r="K47" s="334"/>
      <c r="L47" s="106"/>
      <c r="M47" s="96"/>
      <c r="N47" s="96"/>
      <c r="O47" s="107"/>
      <c r="P47" s="321">
        <f>P48</f>
        <v>800000</v>
      </c>
    </row>
    <row r="48" spans="1:23" s="99" customFormat="1" ht="26.25" customHeight="1">
      <c r="A48" s="123">
        <v>5</v>
      </c>
      <c r="B48" s="124">
        <v>2</v>
      </c>
      <c r="C48" s="124">
        <v>2</v>
      </c>
      <c r="D48" s="124"/>
      <c r="E48" s="125" t="s">
        <v>42</v>
      </c>
      <c r="F48" s="578" t="s">
        <v>43</v>
      </c>
      <c r="G48" s="576"/>
      <c r="H48" s="576"/>
      <c r="I48" s="576"/>
      <c r="J48" s="576"/>
      <c r="K48" s="577"/>
      <c r="L48" s="106"/>
      <c r="M48" s="96"/>
      <c r="N48" s="96"/>
      <c r="O48" s="107"/>
      <c r="P48" s="321">
        <f>P49</f>
        <v>800000</v>
      </c>
      <c r="W48" s="99">
        <f>12*7</f>
        <v>84</v>
      </c>
    </row>
    <row r="49" spans="1:16" s="99" customFormat="1" ht="12.75">
      <c r="A49" s="113"/>
      <c r="B49" s="114"/>
      <c r="C49" s="114"/>
      <c r="D49" s="115"/>
      <c r="E49" s="90"/>
      <c r="F49" s="126" t="s">
        <v>44</v>
      </c>
      <c r="G49" s="105" t="s">
        <v>189</v>
      </c>
      <c r="H49" s="105"/>
      <c r="I49" s="105"/>
      <c r="J49" s="105"/>
      <c r="K49" s="105"/>
      <c r="L49" s="106" t="s">
        <v>342</v>
      </c>
      <c r="M49" s="96">
        <v>8</v>
      </c>
      <c r="N49" s="96" t="s">
        <v>45</v>
      </c>
      <c r="O49" s="107">
        <v>100000</v>
      </c>
      <c r="P49" s="122">
        <f>M49*O49</f>
        <v>800000</v>
      </c>
    </row>
    <row r="50" spans="1:16" s="99" customFormat="1" ht="12.75">
      <c r="A50" s="113"/>
      <c r="B50" s="114"/>
      <c r="C50" s="114"/>
      <c r="D50" s="115"/>
      <c r="E50" s="90"/>
      <c r="F50" s="126"/>
      <c r="G50" s="105"/>
      <c r="H50" s="105"/>
      <c r="I50" s="105"/>
      <c r="J50" s="105"/>
      <c r="K50" s="105"/>
      <c r="L50" s="106"/>
      <c r="M50" s="96"/>
      <c r="N50" s="96"/>
      <c r="O50" s="107"/>
      <c r="P50" s="108"/>
    </row>
    <row r="51" spans="1:16" s="99" customFormat="1" ht="12.75">
      <c r="A51" s="113"/>
      <c r="B51" s="114"/>
      <c r="C51" s="114"/>
      <c r="D51" s="115"/>
      <c r="E51" s="90"/>
      <c r="F51" s="126"/>
      <c r="G51" s="105"/>
      <c r="H51" s="105"/>
      <c r="I51" s="105"/>
      <c r="J51" s="105"/>
      <c r="K51" s="105"/>
      <c r="L51" s="106"/>
      <c r="M51" s="96"/>
      <c r="N51" s="96"/>
      <c r="O51" s="107"/>
      <c r="P51" s="108"/>
    </row>
    <row r="52" spans="1:28" s="135" customFormat="1" ht="12.75" customHeight="1" hidden="1">
      <c r="A52" s="127"/>
      <c r="B52" s="128"/>
      <c r="C52" s="128"/>
      <c r="D52" s="128"/>
      <c r="E52" s="129"/>
      <c r="F52" s="130" t="s">
        <v>46</v>
      </c>
      <c r="G52" s="131"/>
      <c r="H52" s="131"/>
      <c r="I52" s="131"/>
      <c r="J52" s="131"/>
      <c r="K52" s="131"/>
      <c r="L52" s="131"/>
      <c r="M52" s="132">
        <v>10</v>
      </c>
      <c r="N52" s="132" t="s">
        <v>47</v>
      </c>
      <c r="O52" s="133">
        <v>25700</v>
      </c>
      <c r="P52" s="134">
        <f>M52*O52</f>
        <v>257000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35" customFormat="1" ht="12.75" customHeight="1" hidden="1">
      <c r="A53" s="127"/>
      <c r="B53" s="128"/>
      <c r="C53" s="128"/>
      <c r="D53" s="128"/>
      <c r="E53" s="129"/>
      <c r="F53" s="130" t="s">
        <v>48</v>
      </c>
      <c r="G53" s="131"/>
      <c r="H53" s="131"/>
      <c r="I53" s="131"/>
      <c r="J53" s="131"/>
      <c r="K53" s="131"/>
      <c r="L53" s="131"/>
      <c r="M53" s="132">
        <v>7</v>
      </c>
      <c r="N53" s="132" t="s">
        <v>40</v>
      </c>
      <c r="O53" s="133">
        <v>6000</v>
      </c>
      <c r="P53" s="134">
        <f>M53*O53</f>
        <v>42000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35" customFormat="1" ht="12.75" customHeight="1" hidden="1">
      <c r="A54" s="127"/>
      <c r="B54" s="128"/>
      <c r="C54" s="128"/>
      <c r="D54" s="128"/>
      <c r="E54" s="129"/>
      <c r="F54" s="130" t="s">
        <v>49</v>
      </c>
      <c r="G54" s="131"/>
      <c r="H54" s="131"/>
      <c r="I54" s="131"/>
      <c r="J54" s="131"/>
      <c r="K54" s="131"/>
      <c r="L54" s="131"/>
      <c r="M54" s="132">
        <v>5</v>
      </c>
      <c r="N54" s="132" t="s">
        <v>47</v>
      </c>
      <c r="O54" s="133">
        <v>10400</v>
      </c>
      <c r="P54" s="134">
        <f>M54*O54</f>
        <v>52000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135" customFormat="1" ht="12.75" customHeight="1" hidden="1">
      <c r="A55" s="127"/>
      <c r="B55" s="128"/>
      <c r="C55" s="128"/>
      <c r="D55" s="128"/>
      <c r="E55" s="129"/>
      <c r="F55" s="130" t="s">
        <v>50</v>
      </c>
      <c r="G55" s="131"/>
      <c r="H55" s="131"/>
      <c r="I55" s="131"/>
      <c r="J55" s="131"/>
      <c r="K55" s="131"/>
      <c r="L55" s="131"/>
      <c r="M55" s="132">
        <v>650</v>
      </c>
      <c r="N55" s="132" t="s">
        <v>47</v>
      </c>
      <c r="O55" s="133">
        <v>4000</v>
      </c>
      <c r="P55" s="134">
        <f>M55*O55</f>
        <v>2600000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16" ht="12.75" customHeight="1" hidden="1">
      <c r="A56" s="136"/>
      <c r="B56" s="137"/>
      <c r="C56" s="137"/>
      <c r="D56" s="137"/>
      <c r="E56" s="138"/>
      <c r="F56" s="139" t="s">
        <v>51</v>
      </c>
      <c r="G56" s="140"/>
      <c r="H56" s="140"/>
      <c r="I56" s="140"/>
      <c r="J56" s="140"/>
      <c r="K56" s="140"/>
      <c r="L56" s="140"/>
      <c r="M56" s="141">
        <v>650</v>
      </c>
      <c r="N56" s="141" t="s">
        <v>47</v>
      </c>
      <c r="O56" s="142">
        <v>6900</v>
      </c>
      <c r="P56" s="143">
        <f>M56*O56</f>
        <v>4485000</v>
      </c>
    </row>
    <row r="57" spans="1:16" ht="12.75" customHeight="1" hidden="1">
      <c r="A57" s="144">
        <v>5</v>
      </c>
      <c r="B57" s="145">
        <v>2</v>
      </c>
      <c r="C57" s="145">
        <v>2</v>
      </c>
      <c r="D57" s="146" t="s">
        <v>52</v>
      </c>
      <c r="E57" s="147" t="s">
        <v>53</v>
      </c>
      <c r="F57" s="148" t="s">
        <v>54</v>
      </c>
      <c r="G57" s="149"/>
      <c r="H57" s="149"/>
      <c r="I57" s="149"/>
      <c r="J57" s="149"/>
      <c r="K57" s="149"/>
      <c r="L57" s="149"/>
      <c r="M57" s="150"/>
      <c r="N57" s="150"/>
      <c r="O57" s="151"/>
      <c r="P57" s="152">
        <f>SUM(P58:P59)</f>
        <v>750000</v>
      </c>
    </row>
    <row r="58" spans="1:16" ht="12.75" customHeight="1" hidden="1">
      <c r="A58" s="153"/>
      <c r="B58" s="154"/>
      <c r="C58" s="154"/>
      <c r="D58" s="154"/>
      <c r="E58" s="155"/>
      <c r="F58" s="139" t="s">
        <v>55</v>
      </c>
      <c r="G58" s="140"/>
      <c r="H58" s="140"/>
      <c r="I58" s="140"/>
      <c r="J58" s="140"/>
      <c r="K58" s="140"/>
      <c r="L58" s="140"/>
      <c r="M58" s="141">
        <v>50</v>
      </c>
      <c r="N58" s="141" t="s">
        <v>56</v>
      </c>
      <c r="O58" s="142">
        <v>3000</v>
      </c>
      <c r="P58" s="156">
        <f>M58*O58</f>
        <v>150000</v>
      </c>
    </row>
    <row r="59" spans="1:16" ht="12.75" customHeight="1" hidden="1">
      <c r="A59" s="136"/>
      <c r="B59" s="137"/>
      <c r="C59" s="137"/>
      <c r="D59" s="137"/>
      <c r="E59" s="138"/>
      <c r="F59" s="139" t="s">
        <v>57</v>
      </c>
      <c r="G59" s="140"/>
      <c r="H59" s="140"/>
      <c r="I59" s="140"/>
      <c r="J59" s="140"/>
      <c r="K59" s="140"/>
      <c r="L59" s="140"/>
      <c r="M59" s="141">
        <v>100</v>
      </c>
      <c r="N59" s="141" t="s">
        <v>56</v>
      </c>
      <c r="O59" s="142">
        <v>6000</v>
      </c>
      <c r="P59" s="156">
        <f>M59*O59</f>
        <v>600000</v>
      </c>
    </row>
    <row r="60" spans="1:16" ht="12.75" customHeight="1" hidden="1">
      <c r="A60" s="144">
        <v>5</v>
      </c>
      <c r="B60" s="145">
        <v>2</v>
      </c>
      <c r="C60" s="145">
        <v>2</v>
      </c>
      <c r="D60" s="146" t="s">
        <v>52</v>
      </c>
      <c r="E60" s="147" t="s">
        <v>58</v>
      </c>
      <c r="F60" s="157" t="s">
        <v>59</v>
      </c>
      <c r="G60" s="140"/>
      <c r="H60" s="140"/>
      <c r="I60" s="140"/>
      <c r="J60" s="140"/>
      <c r="K60" s="140"/>
      <c r="L60" s="140"/>
      <c r="M60" s="141"/>
      <c r="N60" s="141"/>
      <c r="O60" s="142"/>
      <c r="P60" s="143">
        <f>P61</f>
        <v>500000</v>
      </c>
    </row>
    <row r="61" spans="1:16" ht="12.75" customHeight="1" hidden="1">
      <c r="A61" s="158"/>
      <c r="B61" s="159"/>
      <c r="C61" s="159"/>
      <c r="D61" s="159"/>
      <c r="E61" s="160"/>
      <c r="F61" s="161" t="s">
        <v>60</v>
      </c>
      <c r="G61" s="140"/>
      <c r="H61" s="140"/>
      <c r="I61" s="140"/>
      <c r="J61" s="140"/>
      <c r="K61" s="140"/>
      <c r="L61" s="140"/>
      <c r="M61" s="141">
        <v>10</v>
      </c>
      <c r="N61" s="141" t="s">
        <v>47</v>
      </c>
      <c r="O61" s="142">
        <v>50000</v>
      </c>
      <c r="P61" s="156">
        <f>M61*O61</f>
        <v>500000</v>
      </c>
    </row>
    <row r="62" spans="1:16" ht="12.75" customHeight="1" hidden="1">
      <c r="A62" s="144">
        <v>5</v>
      </c>
      <c r="B62" s="145">
        <v>2</v>
      </c>
      <c r="C62" s="145">
        <v>2</v>
      </c>
      <c r="D62" s="146" t="s">
        <v>52</v>
      </c>
      <c r="E62" s="147" t="s">
        <v>61</v>
      </c>
      <c r="F62" s="157" t="s">
        <v>62</v>
      </c>
      <c r="G62" s="140"/>
      <c r="H62" s="140"/>
      <c r="I62" s="140"/>
      <c r="J62" s="140"/>
      <c r="K62" s="140"/>
      <c r="L62" s="140"/>
      <c r="M62" s="141"/>
      <c r="N62" s="141"/>
      <c r="O62" s="142"/>
      <c r="P62" s="143">
        <f>P63</f>
        <v>23550000</v>
      </c>
    </row>
    <row r="63" spans="1:16" ht="12.75" customHeight="1" hidden="1">
      <c r="A63" s="158"/>
      <c r="B63" s="159"/>
      <c r="C63" s="159"/>
      <c r="D63" s="159"/>
      <c r="E63" s="155"/>
      <c r="F63" s="451" t="s">
        <v>63</v>
      </c>
      <c r="G63" s="452"/>
      <c r="H63" s="452"/>
      <c r="I63" s="452"/>
      <c r="J63" s="452"/>
      <c r="K63" s="452"/>
      <c r="L63" s="453"/>
      <c r="M63" s="141">
        <v>157</v>
      </c>
      <c r="N63" s="141" t="s">
        <v>47</v>
      </c>
      <c r="O63" s="142">
        <v>150000</v>
      </c>
      <c r="P63" s="156">
        <f>M63*O63</f>
        <v>23550000</v>
      </c>
    </row>
    <row r="64" spans="1:16" ht="12.75" customHeight="1" hidden="1">
      <c r="A64" s="162"/>
      <c r="B64" s="137"/>
      <c r="C64" s="137"/>
      <c r="D64" s="137"/>
      <c r="E64" s="163"/>
      <c r="F64" s="130"/>
      <c r="G64" s="131"/>
      <c r="H64" s="131"/>
      <c r="I64" s="131"/>
      <c r="J64" s="131"/>
      <c r="K64" s="131"/>
      <c r="L64" s="131"/>
      <c r="M64" s="132"/>
      <c r="N64" s="132"/>
      <c r="O64" s="133"/>
      <c r="P64" s="134"/>
    </row>
    <row r="65" spans="1:16" ht="12.75" customHeight="1" hidden="1">
      <c r="A65" s="164">
        <v>5</v>
      </c>
      <c r="B65" s="165">
        <v>2</v>
      </c>
      <c r="C65" s="165">
        <v>2</v>
      </c>
      <c r="D65" s="166" t="s">
        <v>64</v>
      </c>
      <c r="E65" s="167"/>
      <c r="F65" s="168" t="s">
        <v>65</v>
      </c>
      <c r="G65" s="118"/>
      <c r="H65" s="118"/>
      <c r="I65" s="118"/>
      <c r="J65" s="118"/>
      <c r="K65" s="118"/>
      <c r="L65" s="118"/>
      <c r="M65" s="169"/>
      <c r="N65" s="169"/>
      <c r="O65" s="91"/>
      <c r="P65" s="98">
        <f>P66+P68+P74+P76+P79</f>
        <v>140950000</v>
      </c>
    </row>
    <row r="66" spans="1:16" ht="12.75" customHeight="1" hidden="1">
      <c r="A66" s="170">
        <v>5</v>
      </c>
      <c r="B66" s="171">
        <v>2</v>
      </c>
      <c r="C66" s="171">
        <v>2</v>
      </c>
      <c r="D66" s="172" t="s">
        <v>64</v>
      </c>
      <c r="E66" s="173" t="s">
        <v>66</v>
      </c>
      <c r="F66" s="174" t="s">
        <v>67</v>
      </c>
      <c r="G66" s="175"/>
      <c r="H66" s="175"/>
      <c r="I66" s="175"/>
      <c r="J66" s="175"/>
      <c r="K66" s="175"/>
      <c r="L66" s="175"/>
      <c r="M66" s="176"/>
      <c r="N66" s="176"/>
      <c r="O66" s="177"/>
      <c r="P66" s="108">
        <f>SUM(P67:P67)</f>
        <v>33600000</v>
      </c>
    </row>
    <row r="67" spans="1:16" ht="12.75" customHeight="1" hidden="1">
      <c r="A67" s="178"/>
      <c r="B67" s="179"/>
      <c r="C67" s="179"/>
      <c r="D67" s="180"/>
      <c r="E67" s="181"/>
      <c r="F67" s="182" t="s">
        <v>68</v>
      </c>
      <c r="G67" s="175"/>
      <c r="H67" s="175"/>
      <c r="I67" s="175"/>
      <c r="J67" s="175"/>
      <c r="K67" s="175"/>
      <c r="L67" s="175"/>
      <c r="M67" s="183">
        <v>48</v>
      </c>
      <c r="N67" s="183" t="s">
        <v>69</v>
      </c>
      <c r="O67" s="184">
        <v>700000</v>
      </c>
      <c r="P67" s="108">
        <f>M67*O67</f>
        <v>33600000</v>
      </c>
    </row>
    <row r="68" spans="1:16" ht="12.75" customHeight="1" hidden="1">
      <c r="A68" s="170">
        <v>5</v>
      </c>
      <c r="B68" s="171">
        <v>2</v>
      </c>
      <c r="C68" s="171">
        <v>2</v>
      </c>
      <c r="D68" s="172" t="s">
        <v>64</v>
      </c>
      <c r="E68" s="185" t="s">
        <v>70</v>
      </c>
      <c r="F68" s="174" t="s">
        <v>71</v>
      </c>
      <c r="G68" s="175"/>
      <c r="H68" s="175"/>
      <c r="I68" s="175"/>
      <c r="J68" s="175"/>
      <c r="K68" s="175"/>
      <c r="L68" s="175"/>
      <c r="M68" s="183"/>
      <c r="N68" s="183"/>
      <c r="O68" s="184"/>
      <c r="P68" s="108">
        <f>SUM(P69:P73)</f>
        <v>89250000</v>
      </c>
    </row>
    <row r="69" spans="1:16" ht="12.75" customHeight="1" hidden="1">
      <c r="A69" s="186"/>
      <c r="B69" s="187"/>
      <c r="C69" s="187"/>
      <c r="D69" s="188"/>
      <c r="E69" s="189"/>
      <c r="F69" s="182" t="s">
        <v>72</v>
      </c>
      <c r="G69" s="175"/>
      <c r="H69" s="175"/>
      <c r="I69" s="175"/>
      <c r="J69" s="175"/>
      <c r="K69" s="175"/>
      <c r="L69" s="175"/>
      <c r="M69" s="183">
        <v>650</v>
      </c>
      <c r="N69" s="183" t="s">
        <v>73</v>
      </c>
      <c r="O69" s="184">
        <v>100000</v>
      </c>
      <c r="P69" s="108">
        <f>M69*O69</f>
        <v>65000000</v>
      </c>
    </row>
    <row r="70" spans="1:16" ht="12.75" customHeight="1" hidden="1">
      <c r="A70" s="190"/>
      <c r="B70" s="191"/>
      <c r="C70" s="191"/>
      <c r="D70" s="192"/>
      <c r="E70" s="193"/>
      <c r="F70" s="182" t="s">
        <v>74</v>
      </c>
      <c r="G70" s="175"/>
      <c r="H70" s="175"/>
      <c r="I70" s="175"/>
      <c r="J70" s="175"/>
      <c r="K70" s="175"/>
      <c r="L70" s="175"/>
      <c r="M70" s="183">
        <v>75</v>
      </c>
      <c r="N70" s="183" t="s">
        <v>73</v>
      </c>
      <c r="O70" s="184">
        <v>100000</v>
      </c>
      <c r="P70" s="108">
        <f>M70*O70</f>
        <v>7500000</v>
      </c>
    </row>
    <row r="71" spans="1:28" ht="12.75" customHeight="1" hidden="1">
      <c r="A71" s="194"/>
      <c r="B71" s="195"/>
      <c r="C71" s="195"/>
      <c r="D71" s="196"/>
      <c r="E71" s="197"/>
      <c r="F71" s="182" t="s">
        <v>75</v>
      </c>
      <c r="G71" s="175"/>
      <c r="H71" s="175"/>
      <c r="I71" s="175"/>
      <c r="J71" s="175"/>
      <c r="K71" s="175"/>
      <c r="L71" s="175"/>
      <c r="M71" s="183">
        <v>70</v>
      </c>
      <c r="N71" s="183" t="s">
        <v>73</v>
      </c>
      <c r="O71" s="184">
        <v>25000</v>
      </c>
      <c r="P71" s="108">
        <f>M71*O71</f>
        <v>1750000</v>
      </c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</row>
    <row r="72" spans="1:28" ht="12.75" customHeight="1" hidden="1">
      <c r="A72" s="190"/>
      <c r="B72" s="191"/>
      <c r="C72" s="191"/>
      <c r="D72" s="192"/>
      <c r="E72" s="193"/>
      <c r="F72" s="182" t="s">
        <v>76</v>
      </c>
      <c r="G72" s="175"/>
      <c r="H72" s="175"/>
      <c r="I72" s="175"/>
      <c r="J72" s="175"/>
      <c r="K72" s="175"/>
      <c r="L72" s="175"/>
      <c r="M72" s="183"/>
      <c r="N72" s="183"/>
      <c r="O72" s="184"/>
      <c r="P72" s="108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</row>
    <row r="73" spans="1:28" ht="12.75" customHeight="1" hidden="1">
      <c r="A73" s="198"/>
      <c r="B73" s="199"/>
      <c r="C73" s="199"/>
      <c r="D73" s="200"/>
      <c r="E73" s="201"/>
      <c r="F73" s="174" t="s">
        <v>77</v>
      </c>
      <c r="G73" s="175"/>
      <c r="H73" s="175"/>
      <c r="I73" s="175"/>
      <c r="J73" s="175"/>
      <c r="K73" s="175"/>
      <c r="L73" s="175"/>
      <c r="M73" s="183">
        <v>2</v>
      </c>
      <c r="N73" s="183" t="s">
        <v>78</v>
      </c>
      <c r="O73" s="184">
        <v>7500000</v>
      </c>
      <c r="P73" s="108">
        <f>M73*O73</f>
        <v>15000000</v>
      </c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</row>
    <row r="74" spans="1:16" ht="12.75" customHeight="1" hidden="1">
      <c r="A74" s="170">
        <v>5</v>
      </c>
      <c r="B74" s="171">
        <v>2</v>
      </c>
      <c r="C74" s="171">
        <v>2</v>
      </c>
      <c r="D74" s="172" t="s">
        <v>64</v>
      </c>
      <c r="E74" s="185" t="s">
        <v>79</v>
      </c>
      <c r="F74" s="174" t="s">
        <v>80</v>
      </c>
      <c r="G74" s="175"/>
      <c r="H74" s="175"/>
      <c r="I74" s="175"/>
      <c r="J74" s="175"/>
      <c r="K74" s="175"/>
      <c r="L74" s="175"/>
      <c r="M74" s="183"/>
      <c r="N74" s="183"/>
      <c r="O74" s="184"/>
      <c r="P74" s="108">
        <f>P75</f>
        <v>900000</v>
      </c>
    </row>
    <row r="75" spans="1:28" ht="12.75" customHeight="1" hidden="1">
      <c r="A75" s="198"/>
      <c r="B75" s="199"/>
      <c r="C75" s="199"/>
      <c r="D75" s="200"/>
      <c r="E75" s="201"/>
      <c r="F75" s="182" t="s">
        <v>81</v>
      </c>
      <c r="G75" s="175"/>
      <c r="H75" s="175"/>
      <c r="I75" s="175"/>
      <c r="J75" s="175"/>
      <c r="K75" s="175"/>
      <c r="L75" s="175"/>
      <c r="M75" s="183">
        <v>450</v>
      </c>
      <c r="N75" s="183" t="s">
        <v>56</v>
      </c>
      <c r="O75" s="184">
        <v>2000</v>
      </c>
      <c r="P75" s="108">
        <f>M75*O75</f>
        <v>900000</v>
      </c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</row>
    <row r="76" spans="1:16" ht="12.75" customHeight="1" hidden="1">
      <c r="A76" s="170">
        <v>5</v>
      </c>
      <c r="B76" s="171">
        <v>2</v>
      </c>
      <c r="C76" s="171">
        <v>2</v>
      </c>
      <c r="D76" s="172" t="s">
        <v>64</v>
      </c>
      <c r="E76" s="185" t="s">
        <v>82</v>
      </c>
      <c r="F76" s="174" t="s">
        <v>83</v>
      </c>
      <c r="G76" s="175"/>
      <c r="H76" s="175"/>
      <c r="I76" s="175"/>
      <c r="J76" s="175"/>
      <c r="K76" s="175"/>
      <c r="L76" s="175"/>
      <c r="M76" s="183"/>
      <c r="N76" s="183"/>
      <c r="O76" s="184"/>
      <c r="P76" s="108">
        <f>P77+P78</f>
        <v>9700000</v>
      </c>
    </row>
    <row r="77" spans="1:16" ht="12.75" customHeight="1" hidden="1">
      <c r="A77" s="186"/>
      <c r="B77" s="187"/>
      <c r="C77" s="187"/>
      <c r="D77" s="188"/>
      <c r="E77" s="189"/>
      <c r="F77" s="182" t="s">
        <v>84</v>
      </c>
      <c r="G77" s="175"/>
      <c r="H77" s="175"/>
      <c r="I77" s="175"/>
      <c r="J77" s="175"/>
      <c r="K77" s="175"/>
      <c r="L77" s="175"/>
      <c r="M77" s="183">
        <v>5</v>
      </c>
      <c r="N77" s="183" t="s">
        <v>47</v>
      </c>
      <c r="O77" s="184">
        <v>140000</v>
      </c>
      <c r="P77" s="108">
        <f>M77*O77</f>
        <v>700000</v>
      </c>
    </row>
    <row r="78" spans="1:16" ht="12.75" customHeight="1" hidden="1">
      <c r="A78" s="190"/>
      <c r="B78" s="191"/>
      <c r="C78" s="191"/>
      <c r="D78" s="192"/>
      <c r="E78" s="193"/>
      <c r="F78" s="182" t="s">
        <v>85</v>
      </c>
      <c r="G78" s="175"/>
      <c r="H78" s="175"/>
      <c r="I78" s="175"/>
      <c r="J78" s="175"/>
      <c r="K78" s="175"/>
      <c r="L78" s="175"/>
      <c r="M78" s="183">
        <v>9</v>
      </c>
      <c r="N78" s="183" t="s">
        <v>47</v>
      </c>
      <c r="O78" s="184">
        <v>1000000</v>
      </c>
      <c r="P78" s="108">
        <f>M78*O78</f>
        <v>9000000</v>
      </c>
    </row>
    <row r="79" spans="1:28" s="99" customFormat="1" ht="12.75" customHeight="1" hidden="1">
      <c r="A79" s="202">
        <v>5</v>
      </c>
      <c r="B79" s="101">
        <v>2</v>
      </c>
      <c r="C79" s="101">
        <v>2</v>
      </c>
      <c r="D79" s="102" t="s">
        <v>64</v>
      </c>
      <c r="E79" s="103" t="s">
        <v>86</v>
      </c>
      <c r="F79" s="203" t="s">
        <v>87</v>
      </c>
      <c r="G79" s="118"/>
      <c r="H79" s="118"/>
      <c r="I79" s="118"/>
      <c r="J79" s="118"/>
      <c r="K79" s="118"/>
      <c r="L79" s="118"/>
      <c r="M79" s="169"/>
      <c r="N79" s="169"/>
      <c r="O79" s="91"/>
      <c r="P79" s="108">
        <f>SUM(P80:P81)</f>
        <v>7500000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s="99" customFormat="1" ht="12.75" customHeight="1" hidden="1">
      <c r="A80" s="204"/>
      <c r="B80" s="205"/>
      <c r="C80" s="205"/>
      <c r="D80" s="206"/>
      <c r="E80" s="207"/>
      <c r="F80" s="203" t="s">
        <v>88</v>
      </c>
      <c r="G80" s="118"/>
      <c r="H80" s="118"/>
      <c r="I80" s="118"/>
      <c r="J80" s="118"/>
      <c r="K80" s="118"/>
      <c r="L80" s="118"/>
      <c r="M80" s="96">
        <v>40</v>
      </c>
      <c r="N80" s="96" t="s">
        <v>89</v>
      </c>
      <c r="O80" s="97">
        <v>150000</v>
      </c>
      <c r="P80" s="108">
        <f>M80*O80</f>
        <v>6000000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s="99" customFormat="1" ht="12.75" customHeight="1" hidden="1">
      <c r="A81" s="208"/>
      <c r="B81" s="209"/>
      <c r="C81" s="209"/>
      <c r="D81" s="169"/>
      <c r="E81" s="210"/>
      <c r="F81" s="203" t="s">
        <v>90</v>
      </c>
      <c r="G81" s="118"/>
      <c r="H81" s="118"/>
      <c r="I81" s="118"/>
      <c r="J81" s="118"/>
      <c r="K81" s="118"/>
      <c r="L81" s="118"/>
      <c r="M81" s="96">
        <v>15</v>
      </c>
      <c r="N81" s="96" t="s">
        <v>91</v>
      </c>
      <c r="O81" s="97">
        <v>100000</v>
      </c>
      <c r="P81" s="108">
        <f>M81*O81</f>
        <v>1500000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16" ht="12.75" customHeight="1" hidden="1">
      <c r="A82" s="211"/>
      <c r="B82" s="195"/>
      <c r="C82" s="195"/>
      <c r="D82" s="196"/>
      <c r="E82" s="212"/>
      <c r="F82" s="182"/>
      <c r="G82" s="175"/>
      <c r="H82" s="175"/>
      <c r="I82" s="175"/>
      <c r="J82" s="175"/>
      <c r="K82" s="175"/>
      <c r="L82" s="175"/>
      <c r="M82" s="183"/>
      <c r="N82" s="183"/>
      <c r="O82" s="184"/>
      <c r="P82" s="108"/>
    </row>
    <row r="83" spans="1:28" s="99" customFormat="1" ht="13.5" customHeight="1" hidden="1">
      <c r="A83" s="164">
        <v>5</v>
      </c>
      <c r="B83" s="165">
        <v>2</v>
      </c>
      <c r="C83" s="165">
        <v>2</v>
      </c>
      <c r="D83" s="213" t="s">
        <v>38</v>
      </c>
      <c r="E83" s="214"/>
      <c r="F83" s="215" t="s">
        <v>92</v>
      </c>
      <c r="G83" s="118"/>
      <c r="H83" s="118"/>
      <c r="I83" s="118"/>
      <c r="J83" s="118"/>
      <c r="K83" s="118"/>
      <c r="L83" s="118"/>
      <c r="M83" s="169"/>
      <c r="N83" s="169"/>
      <c r="O83" s="91"/>
      <c r="P83" s="98">
        <f>P84+P89</f>
        <v>19099800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2.75" customHeight="1" hidden="1">
      <c r="A84" s="216">
        <v>5</v>
      </c>
      <c r="B84" s="217">
        <v>2</v>
      </c>
      <c r="C84" s="217">
        <v>2</v>
      </c>
      <c r="D84" s="218" t="s">
        <v>38</v>
      </c>
      <c r="E84" s="218" t="s">
        <v>93</v>
      </c>
      <c r="F84" s="219" t="s">
        <v>94</v>
      </c>
      <c r="G84" s="131"/>
      <c r="H84" s="131"/>
      <c r="I84" s="131"/>
      <c r="J84" s="131"/>
      <c r="K84" s="131"/>
      <c r="L84" s="131"/>
      <c r="M84" s="183"/>
      <c r="N84" s="183"/>
      <c r="O84" s="184"/>
      <c r="P84" s="134">
        <f>SUM(P85:P88)</f>
        <v>17437500</v>
      </c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</row>
    <row r="85" spans="1:16" ht="12.75" customHeight="1" hidden="1">
      <c r="A85" s="221"/>
      <c r="B85" s="222"/>
      <c r="C85" s="222"/>
      <c r="D85" s="223"/>
      <c r="E85" s="224"/>
      <c r="F85" s="130" t="s">
        <v>95</v>
      </c>
      <c r="G85" s="131"/>
      <c r="H85" s="131"/>
      <c r="I85" s="131"/>
      <c r="J85" s="131"/>
      <c r="K85" s="131"/>
      <c r="L85" s="131"/>
      <c r="M85" s="183">
        <v>48</v>
      </c>
      <c r="N85" s="183" t="s">
        <v>96</v>
      </c>
      <c r="O85" s="184">
        <v>35000</v>
      </c>
      <c r="P85" s="134">
        <f>M85*O85</f>
        <v>1680000</v>
      </c>
    </row>
    <row r="86" spans="1:16" ht="12.75" customHeight="1" hidden="1">
      <c r="A86" s="225"/>
      <c r="B86" s="212"/>
      <c r="C86" s="212"/>
      <c r="D86" s="226"/>
      <c r="E86" s="227"/>
      <c r="F86" s="130" t="s">
        <v>97</v>
      </c>
      <c r="G86" s="131"/>
      <c r="H86" s="131"/>
      <c r="I86" s="131"/>
      <c r="J86" s="131"/>
      <c r="K86" s="131"/>
      <c r="L86" s="131"/>
      <c r="M86" s="183">
        <v>177</v>
      </c>
      <c r="N86" s="183" t="s">
        <v>96</v>
      </c>
      <c r="O86" s="184">
        <v>35000</v>
      </c>
      <c r="P86" s="134">
        <f>M86*O86</f>
        <v>6195000</v>
      </c>
    </row>
    <row r="87" spans="1:16" ht="12.75" customHeight="1" hidden="1">
      <c r="A87" s="228"/>
      <c r="B87" s="229"/>
      <c r="C87" s="229"/>
      <c r="D87" s="230"/>
      <c r="E87" s="231"/>
      <c r="F87" s="130" t="s">
        <v>98</v>
      </c>
      <c r="G87" s="131"/>
      <c r="H87" s="131"/>
      <c r="I87" s="131"/>
      <c r="J87" s="131"/>
      <c r="K87" s="131"/>
      <c r="L87" s="131"/>
      <c r="M87" s="183">
        <v>9750</v>
      </c>
      <c r="N87" s="183" t="s">
        <v>99</v>
      </c>
      <c r="O87" s="184">
        <v>750</v>
      </c>
      <c r="P87" s="134">
        <f>M87*O87</f>
        <v>7312500</v>
      </c>
    </row>
    <row r="88" spans="1:28" ht="12.75" customHeight="1" hidden="1">
      <c r="A88" s="232"/>
      <c r="B88" s="233"/>
      <c r="C88" s="233"/>
      <c r="D88" s="234"/>
      <c r="E88" s="235"/>
      <c r="F88" s="130" t="s">
        <v>100</v>
      </c>
      <c r="G88" s="131"/>
      <c r="H88" s="131"/>
      <c r="I88" s="131"/>
      <c r="J88" s="131"/>
      <c r="K88" s="131"/>
      <c r="L88" s="131"/>
      <c r="M88" s="183">
        <v>30</v>
      </c>
      <c r="N88" s="183" t="s">
        <v>96</v>
      </c>
      <c r="O88" s="184">
        <v>75000</v>
      </c>
      <c r="P88" s="134">
        <f>M88*O88</f>
        <v>2250000</v>
      </c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</row>
    <row r="89" spans="1:16" ht="12.75" customHeight="1" hidden="1">
      <c r="A89" s="216">
        <v>5</v>
      </c>
      <c r="B89" s="217">
        <v>2</v>
      </c>
      <c r="C89" s="217">
        <v>2</v>
      </c>
      <c r="D89" s="218" t="s">
        <v>38</v>
      </c>
      <c r="E89" s="236" t="s">
        <v>101</v>
      </c>
      <c r="F89" s="219" t="s">
        <v>102</v>
      </c>
      <c r="G89" s="131"/>
      <c r="H89" s="131"/>
      <c r="I89" s="131"/>
      <c r="J89" s="131"/>
      <c r="K89" s="131"/>
      <c r="L89" s="131"/>
      <c r="M89" s="183"/>
      <c r="N89" s="183"/>
      <c r="O89" s="184"/>
      <c r="P89" s="134">
        <f>SUM(P90:P90)</f>
        <v>1662300</v>
      </c>
    </row>
    <row r="90" spans="1:16" ht="12.75" customHeight="1" hidden="1">
      <c r="A90" s="237"/>
      <c r="B90" s="238"/>
      <c r="C90" s="238"/>
      <c r="D90" s="239"/>
      <c r="E90" s="224"/>
      <c r="F90" s="130" t="s">
        <v>103</v>
      </c>
      <c r="G90" s="131"/>
      <c r="H90" s="131"/>
      <c r="I90" s="131"/>
      <c r="J90" s="131"/>
      <c r="K90" s="131"/>
      <c r="L90" s="131"/>
      <c r="M90" s="183">
        <v>11082</v>
      </c>
      <c r="N90" s="183" t="s">
        <v>104</v>
      </c>
      <c r="O90" s="184">
        <v>150</v>
      </c>
      <c r="P90" s="134">
        <f>M90*O90</f>
        <v>1662300</v>
      </c>
    </row>
    <row r="91" spans="1:16" ht="12.75" customHeight="1" hidden="1">
      <c r="A91" s="240"/>
      <c r="B91" s="229"/>
      <c r="C91" s="229"/>
      <c r="D91" s="230"/>
      <c r="E91" s="226"/>
      <c r="F91" s="130"/>
      <c r="G91" s="131"/>
      <c r="H91" s="131"/>
      <c r="I91" s="131"/>
      <c r="J91" s="131"/>
      <c r="K91" s="131"/>
      <c r="L91" s="131"/>
      <c r="M91" s="183"/>
      <c r="N91" s="183"/>
      <c r="O91" s="184"/>
      <c r="P91" s="134"/>
    </row>
    <row r="92" spans="1:28" s="220" customFormat="1" ht="12.75" customHeight="1" hidden="1">
      <c r="A92" s="241">
        <v>5</v>
      </c>
      <c r="B92" s="242">
        <v>2</v>
      </c>
      <c r="C92" s="242">
        <v>2</v>
      </c>
      <c r="D92" s="243" t="s">
        <v>105</v>
      </c>
      <c r="E92" s="244"/>
      <c r="F92" s="245" t="s">
        <v>106</v>
      </c>
      <c r="G92" s="175"/>
      <c r="H92" s="175"/>
      <c r="I92" s="175"/>
      <c r="J92" s="175"/>
      <c r="K92" s="175"/>
      <c r="L92" s="175"/>
      <c r="M92" s="176"/>
      <c r="N92" s="176"/>
      <c r="O92" s="177"/>
      <c r="P92" s="246">
        <f>P93</f>
        <v>4000000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16" ht="12.75" customHeight="1" hidden="1">
      <c r="A93" s="216">
        <v>5</v>
      </c>
      <c r="B93" s="217">
        <v>2</v>
      </c>
      <c r="C93" s="217">
        <v>2</v>
      </c>
      <c r="D93" s="218" t="s">
        <v>105</v>
      </c>
      <c r="E93" s="218" t="s">
        <v>107</v>
      </c>
      <c r="F93" s="219" t="s">
        <v>108</v>
      </c>
      <c r="G93" s="131"/>
      <c r="H93" s="131"/>
      <c r="I93" s="131"/>
      <c r="J93" s="131"/>
      <c r="K93" s="131"/>
      <c r="L93" s="131"/>
      <c r="M93" s="183"/>
      <c r="N93" s="183"/>
      <c r="O93" s="184"/>
      <c r="P93" s="134">
        <f>P94</f>
        <v>4000000</v>
      </c>
    </row>
    <row r="94" spans="1:16" ht="12.75" customHeight="1" hidden="1">
      <c r="A94" s="221"/>
      <c r="B94" s="222"/>
      <c r="C94" s="222"/>
      <c r="D94" s="223"/>
      <c r="E94" s="224"/>
      <c r="F94" s="130" t="s">
        <v>109</v>
      </c>
      <c r="G94" s="131"/>
      <c r="H94" s="131"/>
      <c r="I94" s="131"/>
      <c r="J94" s="131"/>
      <c r="K94" s="131"/>
      <c r="L94" s="131"/>
      <c r="M94" s="183">
        <v>5</v>
      </c>
      <c r="N94" s="183" t="s">
        <v>110</v>
      </c>
      <c r="O94" s="184">
        <v>800000</v>
      </c>
      <c r="P94" s="134">
        <f>M94*O94</f>
        <v>4000000</v>
      </c>
    </row>
    <row r="95" spans="1:16" ht="12.75" customHeight="1" hidden="1">
      <c r="A95" s="162"/>
      <c r="B95" s="137"/>
      <c r="C95" s="137"/>
      <c r="D95" s="137"/>
      <c r="E95" s="163"/>
      <c r="F95" s="130"/>
      <c r="G95" s="131"/>
      <c r="H95" s="131"/>
      <c r="I95" s="131"/>
      <c r="J95" s="131"/>
      <c r="K95" s="131"/>
      <c r="L95" s="131"/>
      <c r="M95" s="183"/>
      <c r="N95" s="183"/>
      <c r="O95" s="184"/>
      <c r="P95" s="134"/>
    </row>
    <row r="96" spans="1:28" s="220" customFormat="1" ht="12.75" customHeight="1" hidden="1">
      <c r="A96" s="247">
        <v>5</v>
      </c>
      <c r="B96" s="90">
        <v>2</v>
      </c>
      <c r="C96" s="90">
        <v>2</v>
      </c>
      <c r="D96" s="248" t="s">
        <v>111</v>
      </c>
      <c r="E96" s="249"/>
      <c r="F96" s="215" t="s">
        <v>112</v>
      </c>
      <c r="G96" s="118"/>
      <c r="H96" s="118"/>
      <c r="I96" s="118"/>
      <c r="J96" s="118"/>
      <c r="K96" s="118"/>
      <c r="L96" s="118"/>
      <c r="M96" s="169"/>
      <c r="N96" s="169"/>
      <c r="O96" s="91"/>
      <c r="P96" s="98">
        <f>P97</f>
        <v>15500000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16" ht="12.75" customHeight="1" hidden="1">
      <c r="A97" s="144">
        <v>5</v>
      </c>
      <c r="B97" s="145">
        <v>2</v>
      </c>
      <c r="C97" s="145">
        <v>2</v>
      </c>
      <c r="D97" s="146" t="s">
        <v>111</v>
      </c>
      <c r="E97" s="146" t="s">
        <v>93</v>
      </c>
      <c r="F97" s="219" t="s">
        <v>113</v>
      </c>
      <c r="G97" s="131"/>
      <c r="H97" s="131"/>
      <c r="I97" s="131"/>
      <c r="J97" s="131"/>
      <c r="K97" s="131"/>
      <c r="L97" s="131"/>
      <c r="M97" s="183"/>
      <c r="N97" s="183"/>
      <c r="O97" s="184"/>
      <c r="P97" s="134">
        <f>SUM(P98:P99)</f>
        <v>15500000</v>
      </c>
    </row>
    <row r="98" spans="1:16" ht="12.75" customHeight="1" hidden="1">
      <c r="A98" s="250"/>
      <c r="B98" s="251"/>
      <c r="C98" s="251"/>
      <c r="D98" s="252"/>
      <c r="E98" s="253"/>
      <c r="F98" s="130" t="s">
        <v>114</v>
      </c>
      <c r="G98" s="131"/>
      <c r="H98" s="131"/>
      <c r="I98" s="131"/>
      <c r="J98" s="131"/>
      <c r="K98" s="131"/>
      <c r="L98" s="131"/>
      <c r="M98" s="183">
        <v>40</v>
      </c>
      <c r="N98" s="183" t="s">
        <v>115</v>
      </c>
      <c r="O98" s="184">
        <v>300000</v>
      </c>
      <c r="P98" s="134">
        <f>O98*M98</f>
        <v>12000000</v>
      </c>
    </row>
    <row r="99" spans="1:16" ht="12.75" customHeight="1" hidden="1">
      <c r="A99" s="254"/>
      <c r="B99" s="163"/>
      <c r="C99" s="163"/>
      <c r="D99" s="163"/>
      <c r="E99" s="129"/>
      <c r="F99" s="130" t="s">
        <v>116</v>
      </c>
      <c r="G99" s="131"/>
      <c r="H99" s="131"/>
      <c r="I99" s="131"/>
      <c r="J99" s="131"/>
      <c r="K99" s="131"/>
      <c r="L99" s="131"/>
      <c r="M99" s="183">
        <v>10</v>
      </c>
      <c r="N99" s="183" t="s">
        <v>115</v>
      </c>
      <c r="O99" s="184">
        <v>350000</v>
      </c>
      <c r="P99" s="134">
        <f>O99*M99</f>
        <v>3500000</v>
      </c>
    </row>
    <row r="100" spans="1:16" ht="12.75" customHeight="1" hidden="1">
      <c r="A100" s="162"/>
      <c r="B100" s="137"/>
      <c r="C100" s="137"/>
      <c r="D100" s="137"/>
      <c r="E100" s="163"/>
      <c r="F100" s="131"/>
      <c r="G100" s="131"/>
      <c r="H100" s="131"/>
      <c r="I100" s="131"/>
      <c r="J100" s="131"/>
      <c r="K100" s="131"/>
      <c r="L100" s="131"/>
      <c r="M100" s="183"/>
      <c r="N100" s="183"/>
      <c r="O100" s="184"/>
      <c r="P100" s="134"/>
    </row>
    <row r="101" spans="1:16" ht="12.75" customHeight="1" hidden="1">
      <c r="A101" s="255">
        <v>5</v>
      </c>
      <c r="B101" s="165">
        <v>2</v>
      </c>
      <c r="C101" s="213">
        <v>2</v>
      </c>
      <c r="D101" s="165">
        <v>11</v>
      </c>
      <c r="E101" s="167"/>
      <c r="F101" s="215" t="s">
        <v>117</v>
      </c>
      <c r="G101" s="118"/>
      <c r="H101" s="118"/>
      <c r="I101" s="118"/>
      <c r="J101" s="118"/>
      <c r="K101" s="118"/>
      <c r="L101" s="118"/>
      <c r="M101" s="169"/>
      <c r="N101" s="169"/>
      <c r="O101" s="91"/>
      <c r="P101" s="98">
        <f>P102</f>
        <v>166200000</v>
      </c>
    </row>
    <row r="102" spans="1:16" ht="12.75" customHeight="1" hidden="1">
      <c r="A102" s="216">
        <v>5</v>
      </c>
      <c r="B102" s="217">
        <v>2</v>
      </c>
      <c r="C102" s="217">
        <v>2</v>
      </c>
      <c r="D102" s="218">
        <v>11</v>
      </c>
      <c r="E102" s="218" t="s">
        <v>107</v>
      </c>
      <c r="F102" s="219" t="s">
        <v>118</v>
      </c>
      <c r="G102" s="131"/>
      <c r="H102" s="131"/>
      <c r="I102" s="131"/>
      <c r="J102" s="131"/>
      <c r="K102" s="131"/>
      <c r="L102" s="131"/>
      <c r="M102" s="183"/>
      <c r="N102" s="183"/>
      <c r="O102" s="184"/>
      <c r="P102" s="134">
        <f>SUM(P103:P105)</f>
        <v>166200000</v>
      </c>
    </row>
    <row r="103" spans="1:16" ht="12.75" customHeight="1" hidden="1">
      <c r="A103" s="250"/>
      <c r="B103" s="251"/>
      <c r="C103" s="251"/>
      <c r="D103" s="251"/>
      <c r="E103" s="155"/>
      <c r="F103" s="130" t="s">
        <v>119</v>
      </c>
      <c r="G103" s="131"/>
      <c r="H103" s="131"/>
      <c r="I103" s="131"/>
      <c r="J103" s="131"/>
      <c r="K103" s="131"/>
      <c r="L103" s="131"/>
      <c r="M103" s="183">
        <v>5540</v>
      </c>
      <c r="N103" s="183" t="s">
        <v>40</v>
      </c>
      <c r="O103" s="184">
        <v>10000</v>
      </c>
      <c r="P103" s="134">
        <f>M103*O103</f>
        <v>55400000</v>
      </c>
    </row>
    <row r="104" spans="1:28" ht="12.75" customHeight="1" hidden="1">
      <c r="A104" s="254"/>
      <c r="B104" s="163"/>
      <c r="C104" s="163"/>
      <c r="D104" s="163"/>
      <c r="E104" s="129"/>
      <c r="F104" s="130" t="s">
        <v>120</v>
      </c>
      <c r="G104" s="131"/>
      <c r="H104" s="131"/>
      <c r="I104" s="131"/>
      <c r="J104" s="131"/>
      <c r="K104" s="131"/>
      <c r="L104" s="131"/>
      <c r="M104" s="183">
        <v>5540</v>
      </c>
      <c r="N104" s="183" t="s">
        <v>40</v>
      </c>
      <c r="O104" s="184">
        <v>20000</v>
      </c>
      <c r="P104" s="134">
        <f>M104*O104</f>
        <v>110800000</v>
      </c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</row>
    <row r="105" spans="1:28" ht="12.75" customHeight="1" hidden="1">
      <c r="A105" s="162"/>
      <c r="B105" s="137"/>
      <c r="C105" s="137"/>
      <c r="D105" s="137"/>
      <c r="E105" s="163"/>
      <c r="F105" s="130"/>
      <c r="G105" s="131"/>
      <c r="H105" s="131"/>
      <c r="I105" s="131"/>
      <c r="J105" s="131"/>
      <c r="K105" s="131"/>
      <c r="L105" s="131"/>
      <c r="M105" s="183"/>
      <c r="N105" s="183"/>
      <c r="O105" s="184"/>
      <c r="P105" s="134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</row>
    <row r="106" spans="1:16" ht="13.5" customHeight="1" hidden="1">
      <c r="A106" s="164">
        <v>5</v>
      </c>
      <c r="B106" s="165">
        <v>2</v>
      </c>
      <c r="C106" s="165">
        <v>2</v>
      </c>
      <c r="D106" s="213">
        <v>15</v>
      </c>
      <c r="E106" s="218"/>
      <c r="F106" s="215" t="s">
        <v>121</v>
      </c>
      <c r="G106" s="118"/>
      <c r="H106" s="118"/>
      <c r="I106" s="118"/>
      <c r="J106" s="118"/>
      <c r="K106" s="118"/>
      <c r="L106" s="118"/>
      <c r="M106" s="169"/>
      <c r="N106" s="169"/>
      <c r="O106" s="91"/>
      <c r="P106" s="98">
        <f>SUM(P107)</f>
        <v>67000000</v>
      </c>
    </row>
    <row r="107" spans="1:16" ht="12.75" customHeight="1" hidden="1">
      <c r="A107" s="216">
        <v>5</v>
      </c>
      <c r="B107" s="217">
        <v>2</v>
      </c>
      <c r="C107" s="217">
        <v>2</v>
      </c>
      <c r="D107" s="217">
        <v>15</v>
      </c>
      <c r="E107" s="218" t="s">
        <v>93</v>
      </c>
      <c r="F107" s="219" t="s">
        <v>122</v>
      </c>
      <c r="G107" s="131"/>
      <c r="H107" s="131"/>
      <c r="I107" s="131"/>
      <c r="J107" s="131"/>
      <c r="K107" s="131"/>
      <c r="L107" s="131"/>
      <c r="M107" s="183"/>
      <c r="N107" s="183"/>
      <c r="O107" s="184"/>
      <c r="P107" s="256">
        <f>SUM(P108,P110)</f>
        <v>67000000</v>
      </c>
    </row>
    <row r="108" spans="1:16" ht="12.75" customHeight="1" hidden="1">
      <c r="A108" s="216"/>
      <c r="B108" s="217"/>
      <c r="C108" s="217"/>
      <c r="D108" s="217"/>
      <c r="E108" s="218"/>
      <c r="F108" s="130" t="s">
        <v>123</v>
      </c>
      <c r="G108" s="131"/>
      <c r="H108" s="131"/>
      <c r="I108" s="131"/>
      <c r="J108" s="131"/>
      <c r="K108" s="131"/>
      <c r="L108" s="131"/>
      <c r="M108" s="183">
        <v>1</v>
      </c>
      <c r="N108" s="183" t="s">
        <v>124</v>
      </c>
      <c r="O108" s="184">
        <v>27000000</v>
      </c>
      <c r="P108" s="256">
        <f>O108*M108</f>
        <v>27000000</v>
      </c>
    </row>
    <row r="109" spans="1:16" ht="13.5" customHeight="1" hidden="1">
      <c r="A109" s="216">
        <v>5</v>
      </c>
      <c r="B109" s="217">
        <v>2</v>
      </c>
      <c r="C109" s="217">
        <v>2</v>
      </c>
      <c r="D109" s="217">
        <v>15</v>
      </c>
      <c r="E109" s="218" t="s">
        <v>107</v>
      </c>
      <c r="F109" s="257" t="s">
        <v>125</v>
      </c>
      <c r="G109" s="131"/>
      <c r="H109" s="131"/>
      <c r="I109" s="131"/>
      <c r="J109" s="131"/>
      <c r="K109" s="131"/>
      <c r="L109" s="129"/>
      <c r="M109" s="183"/>
      <c r="N109" s="183"/>
      <c r="O109" s="184"/>
      <c r="P109" s="256"/>
    </row>
    <row r="110" spans="1:28" ht="12.75" customHeight="1" hidden="1">
      <c r="A110" s="232"/>
      <c r="B110" s="233"/>
      <c r="C110" s="233"/>
      <c r="D110" s="233"/>
      <c r="E110" s="234"/>
      <c r="F110" s="258" t="s">
        <v>126</v>
      </c>
      <c r="G110" s="131"/>
      <c r="H110" s="131"/>
      <c r="I110" s="131"/>
      <c r="J110" s="131"/>
      <c r="K110" s="131"/>
      <c r="L110" s="129"/>
      <c r="M110" s="183">
        <v>1</v>
      </c>
      <c r="N110" s="183" t="s">
        <v>124</v>
      </c>
      <c r="O110" s="184">
        <v>40000000</v>
      </c>
      <c r="P110" s="256">
        <f>O110*M110</f>
        <v>40000000</v>
      </c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2.75" customHeight="1" hidden="1">
      <c r="A111" s="232"/>
      <c r="B111" s="233"/>
      <c r="C111" s="233"/>
      <c r="D111" s="233"/>
      <c r="E111" s="234"/>
      <c r="F111" s="258"/>
      <c r="G111" s="131"/>
      <c r="H111" s="131"/>
      <c r="I111" s="131"/>
      <c r="J111" s="131"/>
      <c r="K111" s="259"/>
      <c r="L111" s="138"/>
      <c r="M111" s="260"/>
      <c r="N111" s="260"/>
      <c r="O111" s="261"/>
      <c r="P111" s="256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s="220" customFormat="1" ht="15" hidden="1">
      <c r="A112" s="247">
        <v>5</v>
      </c>
      <c r="B112" s="90">
        <v>2</v>
      </c>
      <c r="C112" s="90">
        <v>2</v>
      </c>
      <c r="D112" s="90">
        <v>20</v>
      </c>
      <c r="E112" s="90"/>
      <c r="F112" s="486" t="s">
        <v>127</v>
      </c>
      <c r="G112" s="487"/>
      <c r="H112" s="487"/>
      <c r="I112" s="487"/>
      <c r="J112" s="487"/>
      <c r="K112" s="262"/>
      <c r="L112" s="249"/>
      <c r="M112" s="263"/>
      <c r="N112" s="263"/>
      <c r="O112" s="264"/>
      <c r="P112" s="265">
        <f>P114+P115</f>
        <v>2000000</v>
      </c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s="220" customFormat="1" ht="15" hidden="1">
      <c r="A113" s="202">
        <v>5</v>
      </c>
      <c r="B113" s="101">
        <v>2</v>
      </c>
      <c r="C113" s="101">
        <v>2</v>
      </c>
      <c r="D113" s="101">
        <v>20</v>
      </c>
      <c r="E113" s="266" t="s">
        <v>53</v>
      </c>
      <c r="F113" s="267" t="s">
        <v>128</v>
      </c>
      <c r="G113" s="268"/>
      <c r="H113" s="268"/>
      <c r="I113" s="268"/>
      <c r="J113" s="268"/>
      <c r="K113" s="262"/>
      <c r="L113" s="249"/>
      <c r="M113" s="263"/>
      <c r="N113" s="263"/>
      <c r="O113" s="264"/>
      <c r="P113" s="265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5" hidden="1">
      <c r="A114" s="269"/>
      <c r="B114" s="270"/>
      <c r="C114" s="270"/>
      <c r="D114" s="270"/>
      <c r="E114" s="252"/>
      <c r="F114" s="271" t="s">
        <v>129</v>
      </c>
      <c r="G114" s="259"/>
      <c r="H114" s="259"/>
      <c r="I114" s="259"/>
      <c r="J114" s="259"/>
      <c r="K114" s="259"/>
      <c r="L114" s="138"/>
      <c r="M114" s="260">
        <v>2</v>
      </c>
      <c r="N114" s="260" t="s">
        <v>130</v>
      </c>
      <c r="O114" s="261">
        <v>500000</v>
      </c>
      <c r="P114" s="256">
        <f>M114*O114</f>
        <v>1000000</v>
      </c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5" hidden="1">
      <c r="A115" s="254"/>
      <c r="B115" s="163"/>
      <c r="C115" s="163"/>
      <c r="D115" s="163"/>
      <c r="E115" s="272"/>
      <c r="F115" s="271" t="s">
        <v>131</v>
      </c>
      <c r="G115" s="259"/>
      <c r="H115" s="259"/>
      <c r="I115" s="259"/>
      <c r="J115" s="259"/>
      <c r="K115" s="259"/>
      <c r="L115" s="138"/>
      <c r="M115" s="260">
        <v>2</v>
      </c>
      <c r="N115" s="260" t="s">
        <v>130</v>
      </c>
      <c r="O115" s="261">
        <v>500000</v>
      </c>
      <c r="P115" s="256">
        <f>M115*O115</f>
        <v>1000000</v>
      </c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5" hidden="1">
      <c r="A116" s="162"/>
      <c r="B116" s="137"/>
      <c r="C116" s="137"/>
      <c r="D116" s="137"/>
      <c r="E116" s="137"/>
      <c r="F116" s="273"/>
      <c r="G116" s="274"/>
      <c r="H116" s="274"/>
      <c r="I116" s="274"/>
      <c r="J116" s="274"/>
      <c r="K116" s="274"/>
      <c r="L116" s="160"/>
      <c r="M116" s="275"/>
      <c r="N116" s="275"/>
      <c r="O116" s="276"/>
      <c r="P116" s="152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5.75" thickBot="1">
      <c r="A117" s="488" t="s">
        <v>132</v>
      </c>
      <c r="B117" s="489"/>
      <c r="C117" s="489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  <c r="O117" s="490"/>
      <c r="P117" s="277">
        <f>P35</f>
        <v>2040000</v>
      </c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2.75" customHeight="1">
      <c r="A118" s="278"/>
      <c r="B118" s="279"/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1"/>
      <c r="N118" s="282"/>
      <c r="O118" s="280"/>
      <c r="P118" s="283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</row>
    <row r="119" spans="1:28" ht="12.75" customHeight="1">
      <c r="A119" s="285"/>
      <c r="B119" s="279"/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1"/>
      <c r="N119" s="282"/>
      <c r="O119" s="280"/>
      <c r="P119" s="283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</row>
    <row r="120" spans="1:28" ht="12.75" customHeight="1">
      <c r="A120" s="285"/>
      <c r="B120" s="279"/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1"/>
      <c r="N120" s="281"/>
      <c r="O120" s="280"/>
      <c r="P120" s="283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</row>
    <row r="121" spans="1:28" ht="12.75" customHeight="1">
      <c r="A121" s="285"/>
      <c r="B121" s="279"/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281"/>
      <c r="N121" s="281"/>
      <c r="O121" s="280"/>
      <c r="P121" s="283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</row>
    <row r="122" spans="1:28" ht="12.75" customHeight="1">
      <c r="A122" s="285"/>
      <c r="B122" s="279"/>
      <c r="C122" s="280"/>
      <c r="D122" s="280"/>
      <c r="E122" s="280"/>
      <c r="F122" s="280"/>
      <c r="G122" s="280"/>
      <c r="H122" s="280"/>
      <c r="I122" s="280"/>
      <c r="J122" s="280"/>
      <c r="K122" s="280"/>
      <c r="L122" s="280"/>
      <c r="M122" s="281"/>
      <c r="N122" s="281"/>
      <c r="O122" s="280"/>
      <c r="P122" s="283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</row>
    <row r="123" spans="1:28" ht="12.75" customHeight="1">
      <c r="A123" s="444"/>
      <c r="B123" s="445"/>
      <c r="C123" s="445"/>
      <c r="D123" s="445"/>
      <c r="E123" s="445"/>
      <c r="F123" s="445"/>
      <c r="G123" s="445"/>
      <c r="H123" s="445"/>
      <c r="I123" s="280"/>
      <c r="J123" s="280"/>
      <c r="K123" s="280"/>
      <c r="L123" s="280"/>
      <c r="M123" s="286"/>
      <c r="N123" s="445"/>
      <c r="O123" s="445"/>
      <c r="P123" s="283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</row>
    <row r="124" spans="1:28" ht="12.75" customHeight="1">
      <c r="A124" s="446"/>
      <c r="B124" s="447"/>
      <c r="C124" s="447"/>
      <c r="D124" s="447"/>
      <c r="E124" s="447"/>
      <c r="F124" s="447"/>
      <c r="G124" s="447"/>
      <c r="H124" s="447"/>
      <c r="I124" s="280"/>
      <c r="J124" s="280"/>
      <c r="K124" s="280"/>
      <c r="L124" s="280"/>
      <c r="M124" s="281"/>
      <c r="N124" s="447"/>
      <c r="O124" s="447"/>
      <c r="P124" s="283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</row>
    <row r="125" spans="1:28" ht="12.75" customHeight="1">
      <c r="A125" s="287"/>
      <c r="B125" s="288"/>
      <c r="C125" s="288"/>
      <c r="D125" s="288"/>
      <c r="E125" s="288"/>
      <c r="F125" s="288"/>
      <c r="G125" s="288"/>
      <c r="H125" s="288"/>
      <c r="I125" s="280"/>
      <c r="J125" s="280"/>
      <c r="K125" s="280"/>
      <c r="L125" s="280"/>
      <c r="M125" s="281"/>
      <c r="N125" s="281"/>
      <c r="O125" s="289"/>
      <c r="P125" s="283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</row>
    <row r="126" spans="1:16" s="284" customFormat="1" ht="12.75" customHeight="1">
      <c r="A126" s="290"/>
      <c r="D126" s="291"/>
      <c r="G126" s="292"/>
      <c r="H126" s="293"/>
      <c r="M126" s="282"/>
      <c r="N126" s="282"/>
      <c r="P126" s="294"/>
    </row>
    <row r="127" spans="1:16" s="284" customFormat="1" ht="12.75" customHeight="1">
      <c r="A127" s="290"/>
      <c r="D127" s="291"/>
      <c r="G127" s="292"/>
      <c r="H127" s="293"/>
      <c r="M127" s="282"/>
      <c r="N127" s="282"/>
      <c r="P127" s="294"/>
    </row>
    <row r="128" spans="1:16" s="284" customFormat="1" ht="12.75" customHeight="1">
      <c r="A128" s="290"/>
      <c r="D128" s="291"/>
      <c r="G128" s="292"/>
      <c r="H128" s="293"/>
      <c r="M128" s="282"/>
      <c r="N128" s="282"/>
      <c r="P128" s="294"/>
    </row>
    <row r="129" spans="1:16" s="284" customFormat="1" ht="12.75" customHeight="1">
      <c r="A129" s="290"/>
      <c r="D129" s="291"/>
      <c r="G129" s="292"/>
      <c r="H129" s="293"/>
      <c r="M129" s="282"/>
      <c r="N129" s="282"/>
      <c r="P129" s="294"/>
    </row>
    <row r="130" spans="1:16" s="284" customFormat="1" ht="6.75" customHeight="1" thickBot="1">
      <c r="A130" s="290"/>
      <c r="D130" s="291"/>
      <c r="G130" s="292"/>
      <c r="H130" s="293"/>
      <c r="M130" s="282"/>
      <c r="N130" s="282"/>
      <c r="P130" s="294"/>
    </row>
    <row r="131" spans="1:16" s="284" customFormat="1" ht="12.75" customHeight="1" hidden="1">
      <c r="A131" s="290"/>
      <c r="D131" s="291"/>
      <c r="G131" s="292"/>
      <c r="H131" s="293"/>
      <c r="M131" s="282"/>
      <c r="N131" s="282"/>
      <c r="P131" s="294"/>
    </row>
    <row r="132" spans="1:28" s="284" customFormat="1" ht="12.75" customHeight="1" hidden="1">
      <c r="A132" s="290"/>
      <c r="D132" s="291"/>
      <c r="G132" s="292"/>
      <c r="H132" s="293"/>
      <c r="M132" s="282"/>
      <c r="N132" s="282"/>
      <c r="P132" s="294"/>
      <c r="Q132" s="280"/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280"/>
    </row>
    <row r="133" spans="1:28" s="284" customFormat="1" ht="12.75" customHeight="1" hidden="1">
      <c r="A133" s="290"/>
      <c r="D133" s="291"/>
      <c r="G133" s="292"/>
      <c r="H133" s="293"/>
      <c r="M133" s="282"/>
      <c r="N133" s="282"/>
      <c r="P133" s="294"/>
      <c r="Q133" s="280"/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</row>
    <row r="134" spans="1:28" s="284" customFormat="1" ht="12.75" customHeight="1" hidden="1">
      <c r="A134" s="290"/>
      <c r="D134" s="291"/>
      <c r="G134" s="292"/>
      <c r="H134" s="293"/>
      <c r="M134" s="282"/>
      <c r="N134" s="282"/>
      <c r="P134" s="294"/>
      <c r="Q134" s="280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</row>
    <row r="135" spans="1:28" s="284" customFormat="1" ht="12.75" customHeight="1" hidden="1">
      <c r="A135" s="290"/>
      <c r="D135" s="291"/>
      <c r="G135" s="292"/>
      <c r="H135" s="293"/>
      <c r="M135" s="282"/>
      <c r="N135" s="282"/>
      <c r="P135" s="294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</row>
    <row r="136" spans="1:28" s="284" customFormat="1" ht="12.75" customHeight="1" hidden="1">
      <c r="A136" s="290"/>
      <c r="D136" s="291"/>
      <c r="G136" s="292"/>
      <c r="H136" s="293"/>
      <c r="M136" s="282"/>
      <c r="N136" s="282"/>
      <c r="P136" s="294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</row>
    <row r="137" spans="1:28" s="284" customFormat="1" ht="12.75" customHeight="1" hidden="1">
      <c r="A137" s="290"/>
      <c r="D137" s="291"/>
      <c r="G137" s="292"/>
      <c r="H137" s="293"/>
      <c r="M137" s="282"/>
      <c r="N137" s="282"/>
      <c r="P137" s="294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</row>
    <row r="138" spans="1:28" s="284" customFormat="1" ht="12.75" customHeight="1" hidden="1">
      <c r="A138" s="290"/>
      <c r="D138" s="291"/>
      <c r="G138" s="292"/>
      <c r="H138" s="293"/>
      <c r="M138" s="282"/>
      <c r="N138" s="282"/>
      <c r="P138" s="294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5"/>
    </row>
    <row r="139" spans="1:28" s="284" customFormat="1" ht="12.75" customHeight="1" hidden="1">
      <c r="A139" s="290"/>
      <c r="D139" s="291"/>
      <c r="G139" s="292"/>
      <c r="H139" s="293"/>
      <c r="M139" s="282"/>
      <c r="N139" s="282"/>
      <c r="P139" s="29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s="280" customFormat="1" ht="15.75" thickBot="1">
      <c r="A140" s="296" t="s">
        <v>133</v>
      </c>
      <c r="B140" s="462" t="s">
        <v>134</v>
      </c>
      <c r="C140" s="463"/>
      <c r="D140" s="463"/>
      <c r="E140" s="463"/>
      <c r="F140" s="463"/>
      <c r="G140" s="463"/>
      <c r="H140" s="463"/>
      <c r="I140" s="464"/>
      <c r="J140" s="462" t="s">
        <v>135</v>
      </c>
      <c r="K140" s="465"/>
      <c r="L140" s="466"/>
      <c r="M140" s="467"/>
      <c r="N140" s="467"/>
      <c r="O140" s="467"/>
      <c r="P140" s="281"/>
      <c r="Q140" s="4"/>
      <c r="R140" s="4"/>
      <c r="S140" s="297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s="280" customFormat="1" ht="16.5" customHeight="1" thickBot="1">
      <c r="A141" s="298">
        <f>1</f>
        <v>1</v>
      </c>
      <c r="B141" s="299"/>
      <c r="C141" s="300"/>
      <c r="D141" s="300"/>
      <c r="E141" s="300"/>
      <c r="F141" s="300" t="s">
        <v>136</v>
      </c>
      <c r="G141" s="300"/>
      <c r="H141" s="300"/>
      <c r="I141" s="301"/>
      <c r="J141" s="571">
        <f>P117/4</f>
        <v>510000</v>
      </c>
      <c r="K141" s="572"/>
      <c r="L141" s="303"/>
      <c r="M141" s="304"/>
      <c r="N141" s="303"/>
      <c r="O141" s="303"/>
      <c r="P141" s="305"/>
      <c r="Q141" s="4"/>
      <c r="R141" s="4"/>
      <c r="S141" s="306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s="280" customFormat="1" ht="16.5" customHeight="1" thickBot="1">
      <c r="A142" s="298">
        <f>A141+1</f>
        <v>2</v>
      </c>
      <c r="B142" s="299"/>
      <c r="C142" s="300"/>
      <c r="D142" s="300"/>
      <c r="E142" s="300"/>
      <c r="F142" s="300" t="s">
        <v>137</v>
      </c>
      <c r="G142" s="300"/>
      <c r="H142" s="300"/>
      <c r="I142" s="301"/>
      <c r="J142" s="571">
        <f>P117/4</f>
        <v>510000</v>
      </c>
      <c r="K142" s="572"/>
      <c r="L142" s="303"/>
      <c r="M142" s="304"/>
      <c r="N142" s="303"/>
      <c r="O142" s="303"/>
      <c r="P142" s="305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s="280" customFormat="1" ht="16.5" customHeight="1" thickBot="1">
      <c r="A143" s="308">
        <f>A142+1</f>
        <v>3</v>
      </c>
      <c r="B143" s="309"/>
      <c r="C143" s="310"/>
      <c r="D143" s="310"/>
      <c r="E143" s="310"/>
      <c r="F143" s="310" t="s">
        <v>138</v>
      </c>
      <c r="G143" s="310"/>
      <c r="H143" s="310"/>
      <c r="I143" s="311"/>
      <c r="J143" s="571">
        <f>P117/4</f>
        <v>510000</v>
      </c>
      <c r="K143" s="572"/>
      <c r="L143" s="460"/>
      <c r="M143" s="461"/>
      <c r="N143" s="461"/>
      <c r="O143" s="461"/>
      <c r="P143" s="305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s="280" customFormat="1" ht="16.5" customHeight="1" thickBot="1">
      <c r="A144" s="313">
        <f>A143+1</f>
        <v>4</v>
      </c>
      <c r="B144" s="312"/>
      <c r="C144" s="314"/>
      <c r="D144" s="314"/>
      <c r="E144" s="314"/>
      <c r="F144" s="314" t="s">
        <v>139</v>
      </c>
      <c r="G144" s="314"/>
      <c r="H144" s="314"/>
      <c r="I144" s="315"/>
      <c r="J144" s="571">
        <f>P117/4</f>
        <v>510000</v>
      </c>
      <c r="K144" s="572"/>
      <c r="L144" s="303"/>
      <c r="M144" s="304"/>
      <c r="N144" s="303"/>
      <c r="O144" s="303"/>
      <c r="P144" s="305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s="280" customFormat="1" ht="16.5" customHeight="1">
      <c r="A145" s="303"/>
      <c r="B145" s="303"/>
      <c r="C145" s="303"/>
      <c r="D145" s="303"/>
      <c r="E145" s="303"/>
      <c r="F145" s="303"/>
      <c r="G145" s="303"/>
      <c r="H145" s="303"/>
      <c r="I145" s="303"/>
      <c r="J145" s="303"/>
      <c r="K145" s="325"/>
      <c r="L145" s="303"/>
      <c r="M145" s="304"/>
      <c r="N145" s="303"/>
      <c r="O145" s="303"/>
      <c r="P145" s="305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s="280" customFormat="1" ht="16.5" customHeight="1">
      <c r="A146" s="303"/>
      <c r="B146" s="303"/>
      <c r="C146" s="303"/>
      <c r="D146" s="303"/>
      <c r="E146" s="303"/>
      <c r="F146" s="303"/>
      <c r="G146" s="303"/>
      <c r="H146" s="303"/>
      <c r="I146" s="303"/>
      <c r="J146" s="303"/>
      <c r="K146" s="316"/>
      <c r="L146" s="303"/>
      <c r="M146" s="304"/>
      <c r="N146" s="303"/>
      <c r="O146" s="303"/>
      <c r="P146" s="305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s="280" customFormat="1" ht="16.5" customHeight="1">
      <c r="A147" s="303"/>
      <c r="B147" s="303"/>
      <c r="C147" s="303"/>
      <c r="D147" s="303"/>
      <c r="E147" s="303"/>
      <c r="F147" s="303"/>
      <c r="G147" s="303"/>
      <c r="H147" s="303"/>
      <c r="I147" s="303"/>
      <c r="J147" s="303"/>
      <c r="K147" s="316"/>
      <c r="L147" s="303"/>
      <c r="M147" s="304"/>
      <c r="N147" s="303"/>
      <c r="O147" s="303"/>
      <c r="P147" s="305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s="280" customFormat="1" ht="16.5" customHeight="1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316"/>
      <c r="L148" s="303">
        <f>P117/2</f>
        <v>1020000</v>
      </c>
      <c r="M148" s="304"/>
      <c r="N148" s="303"/>
      <c r="O148" s="303"/>
      <c r="P148" s="305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s="280" customFormat="1" ht="16.5" customHeight="1">
      <c r="A149" s="303"/>
      <c r="B149" s="303"/>
      <c r="C149" s="303"/>
      <c r="D149" s="303"/>
      <c r="E149" s="303"/>
      <c r="F149" s="303"/>
      <c r="G149" s="303"/>
      <c r="H149" s="303"/>
      <c r="I149" s="303"/>
      <c r="J149" s="303"/>
      <c r="K149" s="316"/>
      <c r="L149" s="303"/>
      <c r="M149" s="304"/>
      <c r="N149" s="303"/>
      <c r="O149" s="303"/>
      <c r="P149" s="305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3:28" s="295" customFormat="1" ht="12.75">
      <c r="M150" s="317"/>
      <c r="N150" s="317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3:28" s="295" customFormat="1" ht="12.75">
      <c r="M151" s="317"/>
      <c r="N151" s="317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3:28" s="295" customFormat="1" ht="12.75">
      <c r="M152" s="317"/>
      <c r="N152" s="317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3:28" s="295" customFormat="1" ht="12.75">
      <c r="M153" s="317"/>
      <c r="N153" s="317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</sheetData>
  <sheetProtection/>
  <mergeCells count="69">
    <mergeCell ref="A8:G8"/>
    <mergeCell ref="A9:G9"/>
    <mergeCell ref="J9:L9"/>
    <mergeCell ref="A12:G12"/>
    <mergeCell ref="A13:G13"/>
    <mergeCell ref="A14:G14"/>
    <mergeCell ref="A11:G11"/>
    <mergeCell ref="H2:N2"/>
    <mergeCell ref="H3:N3"/>
    <mergeCell ref="H4:N4"/>
    <mergeCell ref="H5:N5"/>
    <mergeCell ref="H6:N6"/>
    <mergeCell ref="A7:G7"/>
    <mergeCell ref="A34:E34"/>
    <mergeCell ref="M20:P20"/>
    <mergeCell ref="A23:F24"/>
    <mergeCell ref="G23:L23"/>
    <mergeCell ref="M23:P23"/>
    <mergeCell ref="A10:G10"/>
    <mergeCell ref="J10:O10"/>
    <mergeCell ref="A18:F18"/>
    <mergeCell ref="G18:L18"/>
    <mergeCell ref="M18:P18"/>
    <mergeCell ref="A20:F20"/>
    <mergeCell ref="G20:L20"/>
    <mergeCell ref="A15:G15"/>
    <mergeCell ref="A17:P17"/>
    <mergeCell ref="M32:M33"/>
    <mergeCell ref="N32:N33"/>
    <mergeCell ref="P32:P33"/>
    <mergeCell ref="G19:L19"/>
    <mergeCell ref="M19:P19"/>
    <mergeCell ref="L30:L33"/>
    <mergeCell ref="M30:P31"/>
    <mergeCell ref="G24:L24"/>
    <mergeCell ref="A21:F22"/>
    <mergeCell ref="M21:P21"/>
    <mergeCell ref="G22:L22"/>
    <mergeCell ref="M22:P22"/>
    <mergeCell ref="J142:K142"/>
    <mergeCell ref="N123:O123"/>
    <mergeCell ref="N124:O124"/>
    <mergeCell ref="A25:F25"/>
    <mergeCell ref="G25:L25"/>
    <mergeCell ref="M25:P25"/>
    <mergeCell ref="F38:K38"/>
    <mergeCell ref="A26:P27"/>
    <mergeCell ref="A28:P28"/>
    <mergeCell ref="A29:P29"/>
    <mergeCell ref="J144:K144"/>
    <mergeCell ref="A124:H124"/>
    <mergeCell ref="F43:K43"/>
    <mergeCell ref="F48:K48"/>
    <mergeCell ref="F63:L63"/>
    <mergeCell ref="F112:J112"/>
    <mergeCell ref="J143:K143"/>
    <mergeCell ref="B140:I140"/>
    <mergeCell ref="L143:O143"/>
    <mergeCell ref="J141:K141"/>
    <mergeCell ref="A117:O117"/>
    <mergeCell ref="A123:H123"/>
    <mergeCell ref="A31:E31"/>
    <mergeCell ref="A32:E32"/>
    <mergeCell ref="J140:K140"/>
    <mergeCell ref="L140:O140"/>
    <mergeCell ref="F34:K34"/>
    <mergeCell ref="F35:K35"/>
    <mergeCell ref="F36:K36"/>
    <mergeCell ref="F30:K33"/>
  </mergeCells>
  <printOptions/>
  <pageMargins left="0.7" right="0.7" top="0.75" bottom="0.75" header="0.3" footer="0.3"/>
  <pageSetup orientation="portrait" paperSize="5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9"/>
  <sheetViews>
    <sheetView zoomScalePageLayoutView="0" workbookViewId="0" topLeftCell="A2">
      <selection activeCell="R25" sqref="R25"/>
    </sheetView>
  </sheetViews>
  <sheetFormatPr defaultColWidth="9.140625" defaultRowHeight="15"/>
  <cols>
    <col min="1" max="1" width="3.00390625" style="4" customWidth="1"/>
    <col min="2" max="2" width="2.421875" style="4" customWidth="1"/>
    <col min="3" max="3" width="2.140625" style="4" customWidth="1"/>
    <col min="4" max="4" width="4.7109375" style="4" hidden="1" customWidth="1"/>
    <col min="5" max="5" width="2.8515625" style="4" customWidth="1"/>
    <col min="6" max="6" width="2.7109375" style="4" customWidth="1"/>
    <col min="7" max="7" width="3.28125" style="4" customWidth="1"/>
    <col min="8" max="8" width="1.8515625" style="4" customWidth="1"/>
    <col min="9" max="9" width="15.7109375" style="4" customWidth="1"/>
    <col min="10" max="10" width="4.7109375" style="4" customWidth="1"/>
    <col min="11" max="11" width="7.57421875" style="4" customWidth="1"/>
    <col min="12" max="12" width="13.421875" style="4" customWidth="1"/>
    <col min="13" max="14" width="6.8515625" style="318" customWidth="1"/>
    <col min="15" max="15" width="11.28125" style="4" customWidth="1"/>
    <col min="16" max="16" width="15.8515625" style="319" customWidth="1"/>
    <col min="17" max="17" width="11.7109375" style="4" bestFit="1" customWidth="1"/>
    <col min="18" max="18" width="9.140625" style="4" customWidth="1"/>
    <col min="19" max="19" width="12.8515625" style="4" bestFit="1" customWidth="1"/>
    <col min="20" max="20" width="9.140625" style="4" customWidth="1"/>
    <col min="21" max="21" width="11.28125" style="4" bestFit="1" customWidth="1"/>
    <col min="22" max="24" width="9.140625" style="4" customWidth="1"/>
    <col min="25" max="26" width="15.28125" style="4" bestFit="1" customWidth="1"/>
    <col min="27" max="16384" width="9.140625" style="4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1"/>
      <c r="P1" s="3"/>
    </row>
    <row r="2" spans="1:16" ht="12.75">
      <c r="A2" s="5"/>
      <c r="B2" s="6"/>
      <c r="C2" s="6"/>
      <c r="D2" s="6"/>
      <c r="E2" s="6"/>
      <c r="F2" s="6"/>
      <c r="G2" s="7"/>
      <c r="H2" s="560"/>
      <c r="I2" s="561"/>
      <c r="J2" s="561"/>
      <c r="K2" s="561"/>
      <c r="L2" s="561"/>
      <c r="M2" s="561"/>
      <c r="N2" s="562"/>
      <c r="O2" s="8"/>
      <c r="P2" s="9"/>
    </row>
    <row r="3" spans="1:16" ht="12.75">
      <c r="A3" s="10"/>
      <c r="B3" s="11"/>
      <c r="C3" s="11"/>
      <c r="D3" s="11"/>
      <c r="E3" s="11"/>
      <c r="F3" s="11"/>
      <c r="G3" s="12"/>
      <c r="H3" s="563"/>
      <c r="I3" s="564"/>
      <c r="J3" s="564"/>
      <c r="K3" s="564"/>
      <c r="L3" s="564"/>
      <c r="M3" s="564"/>
      <c r="N3" s="565"/>
      <c r="O3" s="13"/>
      <c r="P3" s="14"/>
    </row>
    <row r="4" spans="1:16" ht="13.5" thickBot="1">
      <c r="A4" s="10"/>
      <c r="B4" s="11"/>
      <c r="C4" s="11"/>
      <c r="D4" s="11"/>
      <c r="E4" s="11"/>
      <c r="F4" s="11"/>
      <c r="G4" s="12"/>
      <c r="H4" s="566"/>
      <c r="I4" s="567"/>
      <c r="J4" s="567"/>
      <c r="K4" s="567"/>
      <c r="L4" s="567"/>
      <c r="M4" s="567"/>
      <c r="N4" s="568"/>
      <c r="O4" s="13"/>
      <c r="P4" s="14"/>
    </row>
    <row r="5" spans="1:16" ht="12.75">
      <c r="A5" s="15"/>
      <c r="B5" s="16"/>
      <c r="C5" s="16"/>
      <c r="D5" s="16"/>
      <c r="E5" s="16"/>
      <c r="F5" s="16"/>
      <c r="G5" s="17"/>
      <c r="H5" s="483" t="s">
        <v>0</v>
      </c>
      <c r="I5" s="484"/>
      <c r="J5" s="484"/>
      <c r="K5" s="484"/>
      <c r="L5" s="484"/>
      <c r="M5" s="484"/>
      <c r="N5" s="485"/>
      <c r="O5" s="18"/>
      <c r="P5" s="19"/>
    </row>
    <row r="6" spans="1:16" ht="13.5" thickBot="1">
      <c r="A6" s="20"/>
      <c r="B6" s="21"/>
      <c r="C6" s="21"/>
      <c r="D6" s="21"/>
      <c r="E6" s="21"/>
      <c r="F6" s="21"/>
      <c r="G6" s="22"/>
      <c r="H6" s="491" t="s">
        <v>1</v>
      </c>
      <c r="I6" s="492"/>
      <c r="J6" s="492"/>
      <c r="K6" s="492"/>
      <c r="L6" s="492"/>
      <c r="M6" s="492"/>
      <c r="N6" s="493"/>
      <c r="O6" s="23"/>
      <c r="P6" s="24"/>
    </row>
    <row r="7" spans="1:16" ht="12.75">
      <c r="A7" s="569"/>
      <c r="B7" s="570"/>
      <c r="C7" s="570"/>
      <c r="D7" s="570"/>
      <c r="E7" s="570"/>
      <c r="F7" s="570"/>
      <c r="G7" s="570"/>
      <c r="H7" s="25"/>
      <c r="I7" s="26"/>
      <c r="J7" s="27"/>
      <c r="K7" s="26"/>
      <c r="L7" s="26"/>
      <c r="M7" s="28"/>
      <c r="N7" s="29"/>
      <c r="O7" s="25"/>
      <c r="P7" s="30"/>
    </row>
    <row r="8" spans="1:16" ht="12.75">
      <c r="A8" s="525"/>
      <c r="B8" s="526"/>
      <c r="C8" s="526"/>
      <c r="D8" s="526"/>
      <c r="E8" s="526"/>
      <c r="F8" s="526"/>
      <c r="G8" s="526"/>
      <c r="H8" s="31"/>
      <c r="I8" s="32"/>
      <c r="J8" s="33"/>
      <c r="K8" s="32"/>
      <c r="L8" s="32"/>
      <c r="M8" s="34"/>
      <c r="N8" s="35"/>
      <c r="O8" s="31"/>
      <c r="P8" s="36"/>
    </row>
    <row r="9" spans="1:16" ht="12.75">
      <c r="A9" s="525" t="s">
        <v>2</v>
      </c>
      <c r="B9" s="526"/>
      <c r="C9" s="526"/>
      <c r="D9" s="526"/>
      <c r="E9" s="526"/>
      <c r="F9" s="526"/>
      <c r="G9" s="526"/>
      <c r="H9" s="37" t="s">
        <v>3</v>
      </c>
      <c r="I9" s="38">
        <v>4</v>
      </c>
      <c r="J9" s="552" t="s">
        <v>140</v>
      </c>
      <c r="K9" s="552"/>
      <c r="L9" s="552"/>
      <c r="M9" s="39"/>
      <c r="N9" s="35"/>
      <c r="O9" s="31"/>
      <c r="P9" s="36"/>
    </row>
    <row r="10" spans="1:16" ht="12.75">
      <c r="A10" s="526" t="s">
        <v>4</v>
      </c>
      <c r="B10" s="526"/>
      <c r="C10" s="526"/>
      <c r="D10" s="526"/>
      <c r="E10" s="526"/>
      <c r="F10" s="526"/>
      <c r="G10" s="526"/>
      <c r="H10" s="4" t="s">
        <v>3</v>
      </c>
      <c r="I10" s="40">
        <v>4.1</v>
      </c>
      <c r="J10" s="552" t="s">
        <v>190</v>
      </c>
      <c r="K10" s="552"/>
      <c r="L10" s="552"/>
      <c r="M10" s="552"/>
      <c r="N10" s="552"/>
      <c r="O10" s="552"/>
      <c r="P10" s="41"/>
    </row>
    <row r="11" spans="1:16" ht="12.75">
      <c r="A11" s="525" t="s">
        <v>5</v>
      </c>
      <c r="B11" s="526"/>
      <c r="C11" s="526"/>
      <c r="D11" s="526"/>
      <c r="E11" s="526"/>
      <c r="F11" s="526"/>
      <c r="G11" s="526"/>
      <c r="H11" s="31" t="s">
        <v>3</v>
      </c>
      <c r="I11" s="42" t="s">
        <v>191</v>
      </c>
      <c r="J11" s="43" t="s">
        <v>192</v>
      </c>
      <c r="K11" s="43"/>
      <c r="L11" s="43"/>
      <c r="M11" s="43"/>
      <c r="N11" s="35"/>
      <c r="O11" s="31"/>
      <c r="P11" s="36"/>
    </row>
    <row r="12" spans="1:16" ht="12.75">
      <c r="A12" s="525" t="s">
        <v>6</v>
      </c>
      <c r="B12" s="526"/>
      <c r="C12" s="526"/>
      <c r="D12" s="526"/>
      <c r="E12" s="526"/>
      <c r="F12" s="526"/>
      <c r="G12" s="526"/>
      <c r="H12" s="31" t="s">
        <v>3</v>
      </c>
      <c r="I12" s="32" t="s">
        <v>7</v>
      </c>
      <c r="J12" s="44"/>
      <c r="K12" s="45"/>
      <c r="L12" s="45"/>
      <c r="M12" s="39"/>
      <c r="N12" s="35"/>
      <c r="O12" s="31"/>
      <c r="P12" s="36"/>
    </row>
    <row r="13" spans="1:16" ht="12.75">
      <c r="A13" s="525" t="s">
        <v>8</v>
      </c>
      <c r="B13" s="526"/>
      <c r="C13" s="526"/>
      <c r="D13" s="526"/>
      <c r="E13" s="526"/>
      <c r="F13" s="526"/>
      <c r="G13" s="526"/>
      <c r="H13" s="31" t="s">
        <v>3</v>
      </c>
      <c r="I13" s="46" t="s">
        <v>9</v>
      </c>
      <c r="J13" s="44"/>
      <c r="K13" s="45"/>
      <c r="L13" s="45"/>
      <c r="M13" s="39"/>
      <c r="N13" s="35"/>
      <c r="O13" s="31"/>
      <c r="P13" s="36"/>
    </row>
    <row r="14" spans="1:16" ht="12.75">
      <c r="A14" s="525" t="s">
        <v>10</v>
      </c>
      <c r="B14" s="526"/>
      <c r="C14" s="526"/>
      <c r="D14" s="526"/>
      <c r="E14" s="526"/>
      <c r="F14" s="526"/>
      <c r="G14" s="526"/>
      <c r="H14" s="31" t="s">
        <v>3</v>
      </c>
      <c r="I14" s="47" t="s">
        <v>312</v>
      </c>
      <c r="J14" s="44"/>
      <c r="K14" s="45"/>
      <c r="L14" s="45"/>
      <c r="M14" s="39"/>
      <c r="N14" s="35"/>
      <c r="O14" s="31"/>
      <c r="P14" s="36"/>
    </row>
    <row r="15" spans="1:16" ht="12.75">
      <c r="A15" s="525" t="s">
        <v>11</v>
      </c>
      <c r="B15" s="526"/>
      <c r="C15" s="526"/>
      <c r="D15" s="526"/>
      <c r="E15" s="526"/>
      <c r="F15" s="526"/>
      <c r="G15" s="526"/>
      <c r="H15" s="31" t="s">
        <v>3</v>
      </c>
      <c r="I15" s="32" t="s">
        <v>9</v>
      </c>
      <c r="J15" s="44"/>
      <c r="K15" s="45"/>
      <c r="L15" s="45"/>
      <c r="M15" s="39"/>
      <c r="N15" s="35"/>
      <c r="O15" s="31"/>
      <c r="P15" s="36"/>
    </row>
    <row r="16" spans="1:16" ht="12.75">
      <c r="A16" s="48" t="s">
        <v>12</v>
      </c>
      <c r="B16" s="49"/>
      <c r="C16" s="49"/>
      <c r="D16" s="49"/>
      <c r="E16" s="49"/>
      <c r="F16" s="49"/>
      <c r="G16" s="49"/>
      <c r="H16" s="50" t="s">
        <v>3</v>
      </c>
      <c r="I16" s="51"/>
      <c r="J16" s="52"/>
      <c r="K16" s="49"/>
      <c r="L16" s="49"/>
      <c r="M16" s="53"/>
      <c r="N16" s="54"/>
      <c r="O16" s="55" t="s">
        <v>328</v>
      </c>
      <c r="P16" s="56">
        <f>SUM(P35)</f>
        <v>2525000</v>
      </c>
    </row>
    <row r="17" spans="1:21" ht="13.5" thickBot="1">
      <c r="A17" s="527" t="s">
        <v>13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9"/>
      <c r="U17" s="297">
        <f>4500000*6%</f>
        <v>270000</v>
      </c>
    </row>
    <row r="18" spans="1:21" ht="13.5" thickBot="1">
      <c r="A18" s="553" t="s">
        <v>14</v>
      </c>
      <c r="B18" s="553"/>
      <c r="C18" s="553"/>
      <c r="D18" s="553"/>
      <c r="E18" s="553"/>
      <c r="F18" s="553"/>
      <c r="G18" s="553" t="s">
        <v>15</v>
      </c>
      <c r="H18" s="553"/>
      <c r="I18" s="553"/>
      <c r="J18" s="553"/>
      <c r="K18" s="553"/>
      <c r="L18" s="553"/>
      <c r="M18" s="553" t="s">
        <v>16</v>
      </c>
      <c r="N18" s="553"/>
      <c r="O18" s="553"/>
      <c r="P18" s="553"/>
      <c r="U18" s="4">
        <f>100/110</f>
        <v>0.9090909090909091</v>
      </c>
    </row>
    <row r="19" spans="1:16" ht="12.75">
      <c r="A19" s="57" t="s">
        <v>17</v>
      </c>
      <c r="B19" s="58"/>
      <c r="C19" s="58"/>
      <c r="D19" s="58"/>
      <c r="E19" s="58"/>
      <c r="F19" s="59"/>
      <c r="G19" s="554" t="s">
        <v>194</v>
      </c>
      <c r="H19" s="555"/>
      <c r="I19" s="555"/>
      <c r="J19" s="555"/>
      <c r="K19" s="555"/>
      <c r="L19" s="556"/>
      <c r="M19" s="557" t="s">
        <v>183</v>
      </c>
      <c r="N19" s="558"/>
      <c r="O19" s="558"/>
      <c r="P19" s="559"/>
    </row>
    <row r="20" spans="1:16" ht="12.75">
      <c r="A20" s="515" t="s">
        <v>18</v>
      </c>
      <c r="B20" s="516"/>
      <c r="C20" s="516"/>
      <c r="D20" s="516"/>
      <c r="E20" s="516"/>
      <c r="F20" s="517"/>
      <c r="G20" s="518" t="s">
        <v>19</v>
      </c>
      <c r="H20" s="516"/>
      <c r="I20" s="516"/>
      <c r="J20" s="516"/>
      <c r="K20" s="516"/>
      <c r="L20" s="517"/>
      <c r="M20" s="530">
        <f>P16</f>
        <v>2525000</v>
      </c>
      <c r="N20" s="531"/>
      <c r="O20" s="531"/>
      <c r="P20" s="532"/>
    </row>
    <row r="21" spans="1:16" ht="12.75">
      <c r="A21" s="545" t="s">
        <v>20</v>
      </c>
      <c r="B21" s="478"/>
      <c r="C21" s="478"/>
      <c r="D21" s="478"/>
      <c r="E21" s="478"/>
      <c r="F21" s="478"/>
      <c r="G21" s="60" t="s">
        <v>195</v>
      </c>
      <c r="H21" s="61"/>
      <c r="I21" s="61"/>
      <c r="J21" s="61"/>
      <c r="K21" s="61"/>
      <c r="L21" s="62"/>
      <c r="M21" s="546" t="s">
        <v>183</v>
      </c>
      <c r="N21" s="547"/>
      <c r="O21" s="547"/>
      <c r="P21" s="548"/>
    </row>
    <row r="22" spans="1:16" ht="12.75">
      <c r="A22" s="536"/>
      <c r="B22" s="537"/>
      <c r="C22" s="537"/>
      <c r="D22" s="537"/>
      <c r="E22" s="537"/>
      <c r="F22" s="538"/>
      <c r="G22" s="549"/>
      <c r="H22" s="550"/>
      <c r="I22" s="550"/>
      <c r="J22" s="550"/>
      <c r="K22" s="550"/>
      <c r="L22" s="551"/>
      <c r="M22" s="512"/>
      <c r="N22" s="513"/>
      <c r="O22" s="513"/>
      <c r="P22" s="514"/>
    </row>
    <row r="23" spans="1:16" ht="12.75">
      <c r="A23" s="533" t="s">
        <v>21</v>
      </c>
      <c r="B23" s="534"/>
      <c r="C23" s="534"/>
      <c r="D23" s="534"/>
      <c r="E23" s="534"/>
      <c r="F23" s="535"/>
      <c r="G23" s="539" t="s">
        <v>316</v>
      </c>
      <c r="H23" s="540"/>
      <c r="I23" s="540"/>
      <c r="J23" s="540"/>
      <c r="K23" s="540"/>
      <c r="L23" s="541"/>
      <c r="M23" s="542" t="s">
        <v>183</v>
      </c>
      <c r="N23" s="543"/>
      <c r="O23" s="543"/>
      <c r="P23" s="544"/>
    </row>
    <row r="24" spans="1:16" ht="12.75">
      <c r="A24" s="536"/>
      <c r="B24" s="537"/>
      <c r="C24" s="537"/>
      <c r="D24" s="537"/>
      <c r="E24" s="537"/>
      <c r="F24" s="538"/>
      <c r="G24" s="518" t="s">
        <v>317</v>
      </c>
      <c r="H24" s="516"/>
      <c r="I24" s="516"/>
      <c r="J24" s="516"/>
      <c r="K24" s="516"/>
      <c r="L24" s="517"/>
      <c r="M24" s="63"/>
      <c r="N24" s="64"/>
      <c r="O24" s="65"/>
      <c r="P24" s="66"/>
    </row>
    <row r="25" spans="1:16" ht="13.5" thickBot="1">
      <c r="A25" s="519" t="s">
        <v>22</v>
      </c>
      <c r="B25" s="520"/>
      <c r="C25" s="520"/>
      <c r="D25" s="520"/>
      <c r="E25" s="520"/>
      <c r="F25" s="521"/>
      <c r="G25" s="518" t="s">
        <v>149</v>
      </c>
      <c r="H25" s="516"/>
      <c r="I25" s="516"/>
      <c r="J25" s="516"/>
      <c r="K25" s="516"/>
      <c r="L25" s="517"/>
      <c r="M25" s="522"/>
      <c r="N25" s="523"/>
      <c r="O25" s="523"/>
      <c r="P25" s="524"/>
    </row>
    <row r="26" spans="1:25" ht="12.75">
      <c r="A26" s="476" t="s">
        <v>318</v>
      </c>
      <c r="B26" s="477"/>
      <c r="C26" s="477"/>
      <c r="D26" s="477"/>
      <c r="E26" s="477"/>
      <c r="F26" s="477"/>
      <c r="G26" s="478"/>
      <c r="H26" s="478"/>
      <c r="I26" s="478"/>
      <c r="J26" s="478"/>
      <c r="K26" s="478"/>
      <c r="L26" s="478"/>
      <c r="M26" s="477"/>
      <c r="N26" s="477"/>
      <c r="O26" s="477"/>
      <c r="P26" s="479"/>
      <c r="Y26" s="4">
        <v>195000000</v>
      </c>
    </row>
    <row r="27" spans="1:25" ht="13.5" thickBot="1">
      <c r="A27" s="480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2"/>
      <c r="Y27" s="4">
        <f>100/110</f>
        <v>0.9090909090909091</v>
      </c>
    </row>
    <row r="28" spans="1:27" ht="15">
      <c r="A28" s="483" t="s">
        <v>23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5"/>
      <c r="Y28" s="330">
        <f>Y26*Y27</f>
        <v>177272727.27272728</v>
      </c>
      <c r="Z28" s="331">
        <f>Y28*1.5%</f>
        <v>2659090.909090909</v>
      </c>
      <c r="AA28">
        <v>25000</v>
      </c>
    </row>
    <row r="29" spans="1:26" ht="15.75" thickBot="1">
      <c r="A29" s="491" t="s">
        <v>24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3"/>
      <c r="Z29" s="331">
        <f>Y28*10%</f>
        <v>17727272.72727273</v>
      </c>
    </row>
    <row r="30" spans="1:16" ht="12.75">
      <c r="A30" s="67"/>
      <c r="B30" s="68"/>
      <c r="C30" s="68"/>
      <c r="D30" s="68"/>
      <c r="E30" s="68"/>
      <c r="F30" s="494" t="s">
        <v>25</v>
      </c>
      <c r="G30" s="495"/>
      <c r="H30" s="495"/>
      <c r="I30" s="495"/>
      <c r="J30" s="495"/>
      <c r="K30" s="495"/>
      <c r="L30" s="500" t="s">
        <v>12</v>
      </c>
      <c r="M30" s="503" t="s">
        <v>26</v>
      </c>
      <c r="N30" s="504"/>
      <c r="O30" s="504"/>
      <c r="P30" s="505"/>
    </row>
    <row r="31" spans="1:20" ht="13.5" thickBot="1">
      <c r="A31" s="509" t="s">
        <v>27</v>
      </c>
      <c r="B31" s="510"/>
      <c r="C31" s="510"/>
      <c r="D31" s="510"/>
      <c r="E31" s="511"/>
      <c r="F31" s="496"/>
      <c r="G31" s="497"/>
      <c r="H31" s="497"/>
      <c r="I31" s="497"/>
      <c r="J31" s="497"/>
      <c r="K31" s="497"/>
      <c r="L31" s="501"/>
      <c r="M31" s="506"/>
      <c r="N31" s="507"/>
      <c r="O31" s="507"/>
      <c r="P31" s="508"/>
      <c r="T31" s="50"/>
    </row>
    <row r="32" spans="1:16" ht="12.75">
      <c r="A32" s="509" t="s">
        <v>28</v>
      </c>
      <c r="B32" s="510"/>
      <c r="C32" s="510"/>
      <c r="D32" s="510"/>
      <c r="E32" s="511"/>
      <c r="F32" s="496"/>
      <c r="G32" s="497"/>
      <c r="H32" s="497"/>
      <c r="I32" s="497"/>
      <c r="J32" s="497"/>
      <c r="K32" s="497"/>
      <c r="L32" s="501"/>
      <c r="M32" s="454" t="s">
        <v>29</v>
      </c>
      <c r="N32" s="456" t="s">
        <v>30</v>
      </c>
      <c r="O32" s="69" t="s">
        <v>31</v>
      </c>
      <c r="P32" s="458" t="s">
        <v>32</v>
      </c>
    </row>
    <row r="33" spans="1:16" ht="13.5" thickBot="1">
      <c r="A33" s="70"/>
      <c r="B33" s="71"/>
      <c r="C33" s="71"/>
      <c r="D33" s="71"/>
      <c r="E33" s="72"/>
      <c r="F33" s="498"/>
      <c r="G33" s="499"/>
      <c r="H33" s="499"/>
      <c r="I33" s="499"/>
      <c r="J33" s="499"/>
      <c r="K33" s="499"/>
      <c r="L33" s="502"/>
      <c r="M33" s="455"/>
      <c r="N33" s="457"/>
      <c r="O33" s="73" t="s">
        <v>33</v>
      </c>
      <c r="P33" s="459"/>
    </row>
    <row r="34" spans="1:16" ht="13.5" thickBot="1">
      <c r="A34" s="468">
        <v>1</v>
      </c>
      <c r="B34" s="469"/>
      <c r="C34" s="469"/>
      <c r="D34" s="469"/>
      <c r="E34" s="470"/>
      <c r="F34" s="471">
        <v>2</v>
      </c>
      <c r="G34" s="469"/>
      <c r="H34" s="469"/>
      <c r="I34" s="469"/>
      <c r="J34" s="469"/>
      <c r="K34" s="472"/>
      <c r="L34" s="74">
        <v>3</v>
      </c>
      <c r="M34" s="75">
        <v>4</v>
      </c>
      <c r="N34" s="75">
        <v>5</v>
      </c>
      <c r="O34" s="76">
        <v>6</v>
      </c>
      <c r="P34" s="77" t="s">
        <v>34</v>
      </c>
    </row>
    <row r="35" spans="1:21" ht="12.75">
      <c r="A35" s="78">
        <v>5</v>
      </c>
      <c r="B35" s="79"/>
      <c r="C35" s="79"/>
      <c r="D35" s="79"/>
      <c r="E35" s="80"/>
      <c r="F35" s="473" t="s">
        <v>35</v>
      </c>
      <c r="G35" s="474"/>
      <c r="H35" s="474"/>
      <c r="I35" s="474"/>
      <c r="J35" s="474"/>
      <c r="K35" s="475"/>
      <c r="L35" s="81"/>
      <c r="M35" s="81"/>
      <c r="N35" s="81"/>
      <c r="O35" s="82"/>
      <c r="P35" s="83">
        <f>SUM(P36)</f>
        <v>2525000</v>
      </c>
      <c r="U35" s="339"/>
    </row>
    <row r="36" spans="1:26" ht="12.75">
      <c r="A36" s="84">
        <v>5</v>
      </c>
      <c r="B36" s="85">
        <v>2</v>
      </c>
      <c r="C36" s="85"/>
      <c r="D36" s="85"/>
      <c r="E36" s="86"/>
      <c r="F36" s="438" t="s">
        <v>36</v>
      </c>
      <c r="G36" s="439"/>
      <c r="H36" s="439"/>
      <c r="I36" s="439"/>
      <c r="J36" s="439"/>
      <c r="K36" s="440"/>
      <c r="L36" s="87"/>
      <c r="M36" s="88"/>
      <c r="N36" s="88"/>
      <c r="O36" s="82"/>
      <c r="P36" s="83">
        <f>P37+P47</f>
        <v>2525000</v>
      </c>
      <c r="Z36" s="4">
        <v>225000000</v>
      </c>
    </row>
    <row r="37" spans="1:26" s="99" customFormat="1" ht="12.75">
      <c r="A37" s="113">
        <v>5</v>
      </c>
      <c r="B37" s="114">
        <v>2</v>
      </c>
      <c r="C37" s="114">
        <v>1</v>
      </c>
      <c r="D37" s="115"/>
      <c r="E37" s="116"/>
      <c r="F37" s="117" t="s">
        <v>37</v>
      </c>
      <c r="G37" s="118"/>
      <c r="H37" s="118"/>
      <c r="I37" s="118"/>
      <c r="J37" s="118"/>
      <c r="K37" s="105"/>
      <c r="L37" s="106"/>
      <c r="M37" s="96"/>
      <c r="N37" s="96"/>
      <c r="O37" s="107"/>
      <c r="P37" s="326">
        <f>P38+P43</f>
        <v>1725000</v>
      </c>
      <c r="Z37" s="99">
        <f>Z36-190000000</f>
        <v>35000000</v>
      </c>
    </row>
    <row r="38" spans="1:16" s="99" customFormat="1" ht="12.75">
      <c r="A38" s="89">
        <v>5</v>
      </c>
      <c r="B38" s="90">
        <v>2</v>
      </c>
      <c r="C38" s="90">
        <v>1</v>
      </c>
      <c r="D38" s="119"/>
      <c r="E38" s="120" t="s">
        <v>52</v>
      </c>
      <c r="F38" s="448" t="s">
        <v>184</v>
      </c>
      <c r="G38" s="449"/>
      <c r="H38" s="449"/>
      <c r="I38" s="449"/>
      <c r="J38" s="449"/>
      <c r="K38" s="450"/>
      <c r="L38" s="95"/>
      <c r="M38" s="96"/>
      <c r="N38" s="96"/>
      <c r="O38" s="107"/>
      <c r="P38" s="98">
        <f>SUM(P39:P41)</f>
        <v>525000</v>
      </c>
    </row>
    <row r="39" spans="1:16" s="99" customFormat="1" ht="12.75">
      <c r="A39" s="100"/>
      <c r="B39" s="101"/>
      <c r="C39" s="101"/>
      <c r="D39" s="102"/>
      <c r="E39" s="121"/>
      <c r="F39" s="104" t="s">
        <v>44</v>
      </c>
      <c r="G39" s="105" t="s">
        <v>188</v>
      </c>
      <c r="H39" s="105"/>
      <c r="I39" s="105"/>
      <c r="J39" s="105"/>
      <c r="K39" s="105"/>
      <c r="L39" s="344" t="s">
        <v>328</v>
      </c>
      <c r="M39" s="96">
        <v>50</v>
      </c>
      <c r="N39" s="96" t="s">
        <v>47</v>
      </c>
      <c r="O39" s="107">
        <v>3500</v>
      </c>
      <c r="P39" s="122">
        <f>M39*O39</f>
        <v>175000</v>
      </c>
    </row>
    <row r="40" spans="1:16" s="99" customFormat="1" ht="13.5" thickBot="1">
      <c r="A40" s="327"/>
      <c r="B40" s="328"/>
      <c r="C40" s="328"/>
      <c r="D40" s="329"/>
      <c r="E40" s="103"/>
      <c r="F40" s="104" t="s">
        <v>44</v>
      </c>
      <c r="G40" s="105" t="s">
        <v>185</v>
      </c>
      <c r="H40" s="105"/>
      <c r="I40" s="105"/>
      <c r="J40" s="105"/>
      <c r="K40" s="105"/>
      <c r="L40" s="344" t="s">
        <v>328</v>
      </c>
      <c r="M40" s="96">
        <v>50</v>
      </c>
      <c r="N40" s="96" t="s">
        <v>47</v>
      </c>
      <c r="O40" s="107">
        <v>2000</v>
      </c>
      <c r="P40" s="122">
        <f>M40*O40</f>
        <v>100000</v>
      </c>
    </row>
    <row r="41" spans="1:16" s="99" customFormat="1" ht="13.5" thickBot="1">
      <c r="A41" s="335"/>
      <c r="B41" s="101"/>
      <c r="C41" s="101"/>
      <c r="D41" s="337"/>
      <c r="E41" s="103"/>
      <c r="F41" s="104" t="s">
        <v>44</v>
      </c>
      <c r="G41" s="105" t="s">
        <v>187</v>
      </c>
      <c r="H41" s="105"/>
      <c r="I41" s="105"/>
      <c r="J41" s="105"/>
      <c r="K41" s="105"/>
      <c r="L41" s="344" t="s">
        <v>328</v>
      </c>
      <c r="M41" s="96">
        <v>50</v>
      </c>
      <c r="N41" s="96" t="s">
        <v>47</v>
      </c>
      <c r="O41" s="107">
        <v>5000</v>
      </c>
      <c r="P41" s="122">
        <f>M41*O41</f>
        <v>250000</v>
      </c>
    </row>
    <row r="42" spans="1:16" s="99" customFormat="1" ht="13.5" thickBot="1">
      <c r="A42" s="336"/>
      <c r="B42" s="336"/>
      <c r="C42" s="338"/>
      <c r="D42" s="337"/>
      <c r="E42" s="103"/>
      <c r="F42" s="104"/>
      <c r="G42" s="105"/>
      <c r="H42" s="105"/>
      <c r="I42" s="105"/>
      <c r="J42" s="105"/>
      <c r="K42" s="105"/>
      <c r="L42" s="106"/>
      <c r="M42" s="96"/>
      <c r="N42" s="96"/>
      <c r="O42" s="107"/>
      <c r="P42" s="122"/>
    </row>
    <row r="43" spans="1:16" s="99" customFormat="1" ht="12.75">
      <c r="A43" s="92">
        <v>5</v>
      </c>
      <c r="B43" s="93">
        <v>2</v>
      </c>
      <c r="C43" s="93">
        <v>1</v>
      </c>
      <c r="D43" s="94">
        <v>1</v>
      </c>
      <c r="E43" s="248" t="s">
        <v>38</v>
      </c>
      <c r="F43" s="448" t="s">
        <v>39</v>
      </c>
      <c r="G43" s="449"/>
      <c r="H43" s="449"/>
      <c r="I43" s="449"/>
      <c r="J43" s="449"/>
      <c r="K43" s="450"/>
      <c r="L43" s="95"/>
      <c r="M43" s="96"/>
      <c r="N43" s="96"/>
      <c r="O43" s="97"/>
      <c r="P43" s="98">
        <f>SUM(P44:P45)</f>
        <v>1200000</v>
      </c>
    </row>
    <row r="44" spans="1:16" s="99" customFormat="1" ht="12.75">
      <c r="A44" s="100"/>
      <c r="B44" s="101"/>
      <c r="C44" s="101"/>
      <c r="D44" s="102"/>
      <c r="E44" s="103"/>
      <c r="F44" s="104" t="s">
        <v>44</v>
      </c>
      <c r="G44" s="105" t="s">
        <v>160</v>
      </c>
      <c r="H44" s="105"/>
      <c r="I44" s="105"/>
      <c r="J44" s="105"/>
      <c r="K44" s="105"/>
      <c r="L44" s="344" t="s">
        <v>328</v>
      </c>
      <c r="M44" s="96">
        <v>60</v>
      </c>
      <c r="N44" s="96" t="s">
        <v>186</v>
      </c>
      <c r="O44" s="107">
        <v>5000</v>
      </c>
      <c r="P44" s="108">
        <f>O44*M44</f>
        <v>300000</v>
      </c>
    </row>
    <row r="45" spans="1:16" s="99" customFormat="1" ht="12.75">
      <c r="A45" s="100"/>
      <c r="B45" s="101"/>
      <c r="C45" s="101"/>
      <c r="D45" s="102"/>
      <c r="E45" s="103"/>
      <c r="F45" s="104" t="s">
        <v>44</v>
      </c>
      <c r="G45" s="105" t="s">
        <v>161</v>
      </c>
      <c r="H45" s="105"/>
      <c r="I45" s="105"/>
      <c r="J45" s="105"/>
      <c r="K45" s="105"/>
      <c r="L45" s="344" t="s">
        <v>328</v>
      </c>
      <c r="M45" s="96">
        <v>60</v>
      </c>
      <c r="N45" s="96" t="s">
        <v>186</v>
      </c>
      <c r="O45" s="107">
        <v>15000</v>
      </c>
      <c r="P45" s="108">
        <f>M45*O45</f>
        <v>900000</v>
      </c>
    </row>
    <row r="46" spans="1:16" s="99" customFormat="1" ht="12.75">
      <c r="A46" s="327"/>
      <c r="B46" s="328"/>
      <c r="C46" s="328"/>
      <c r="D46" s="329"/>
      <c r="E46" s="103"/>
      <c r="F46" s="104"/>
      <c r="G46" s="105"/>
      <c r="H46" s="105"/>
      <c r="I46" s="105"/>
      <c r="J46" s="105"/>
      <c r="K46" s="105"/>
      <c r="L46" s="106"/>
      <c r="M46" s="96"/>
      <c r="N46" s="96"/>
      <c r="O46" s="107"/>
      <c r="P46" s="108"/>
    </row>
    <row r="47" spans="1:16" s="99" customFormat="1" ht="12.75">
      <c r="A47" s="89">
        <v>5</v>
      </c>
      <c r="B47" s="90">
        <v>2</v>
      </c>
      <c r="C47" s="90">
        <v>2</v>
      </c>
      <c r="D47" s="332"/>
      <c r="E47" s="90"/>
      <c r="F47" s="117" t="s">
        <v>41</v>
      </c>
      <c r="G47" s="105"/>
      <c r="H47" s="105"/>
      <c r="I47" s="333"/>
      <c r="J47" s="333"/>
      <c r="K47" s="334"/>
      <c r="L47" s="106"/>
      <c r="M47" s="96"/>
      <c r="N47" s="96"/>
      <c r="O47" s="107"/>
      <c r="P47" s="321">
        <f>P48</f>
        <v>800000</v>
      </c>
    </row>
    <row r="48" spans="1:23" s="99" customFormat="1" ht="23.25" customHeight="1">
      <c r="A48" s="123">
        <v>5</v>
      </c>
      <c r="B48" s="124">
        <v>2</v>
      </c>
      <c r="C48" s="124">
        <v>2</v>
      </c>
      <c r="D48" s="124"/>
      <c r="E48" s="125" t="s">
        <v>42</v>
      </c>
      <c r="F48" s="578" t="s">
        <v>43</v>
      </c>
      <c r="G48" s="576"/>
      <c r="H48" s="576"/>
      <c r="I48" s="576"/>
      <c r="J48" s="576"/>
      <c r="K48" s="577"/>
      <c r="L48" s="106"/>
      <c r="M48" s="96"/>
      <c r="N48" s="96"/>
      <c r="O48" s="107"/>
      <c r="P48" s="321">
        <f>P49</f>
        <v>800000</v>
      </c>
      <c r="W48" s="99">
        <f>12*7</f>
        <v>84</v>
      </c>
    </row>
    <row r="49" spans="1:16" s="99" customFormat="1" ht="20.25" customHeight="1">
      <c r="A49" s="113"/>
      <c r="B49" s="114"/>
      <c r="C49" s="114"/>
      <c r="D49" s="115"/>
      <c r="E49" s="90"/>
      <c r="F49" s="343" t="s">
        <v>44</v>
      </c>
      <c r="G49" s="579" t="s">
        <v>315</v>
      </c>
      <c r="H49" s="579"/>
      <c r="I49" s="579"/>
      <c r="J49" s="579"/>
      <c r="K49" s="580"/>
      <c r="L49" s="344" t="s">
        <v>328</v>
      </c>
      <c r="M49" s="345">
        <v>8</v>
      </c>
      <c r="N49" s="345" t="s">
        <v>45</v>
      </c>
      <c r="O49" s="346">
        <v>100000</v>
      </c>
      <c r="P49" s="347">
        <f>M49*O49</f>
        <v>800000</v>
      </c>
    </row>
    <row r="50" spans="1:16" s="99" customFormat="1" ht="12.75">
      <c r="A50" s="113"/>
      <c r="B50" s="114"/>
      <c r="C50" s="114"/>
      <c r="D50" s="115"/>
      <c r="E50" s="90"/>
      <c r="F50" s="126"/>
      <c r="G50" s="105"/>
      <c r="H50" s="105"/>
      <c r="I50" s="105"/>
      <c r="J50" s="105"/>
      <c r="K50" s="105"/>
      <c r="L50" s="106"/>
      <c r="M50" s="96"/>
      <c r="N50" s="96"/>
      <c r="O50" s="107"/>
      <c r="P50" s="108"/>
    </row>
    <row r="51" spans="1:16" s="99" customFormat="1" ht="12.75">
      <c r="A51" s="113"/>
      <c r="B51" s="114"/>
      <c r="C51" s="114"/>
      <c r="D51" s="115"/>
      <c r="E51" s="90"/>
      <c r="F51" s="126"/>
      <c r="G51" s="105"/>
      <c r="H51" s="105"/>
      <c r="I51" s="105"/>
      <c r="J51" s="105"/>
      <c r="K51" s="105"/>
      <c r="L51" s="106"/>
      <c r="M51" s="96"/>
      <c r="N51" s="96"/>
      <c r="O51" s="107"/>
      <c r="P51" s="108"/>
    </row>
    <row r="52" spans="1:28" ht="15">
      <c r="A52" s="162"/>
      <c r="B52" s="137"/>
      <c r="C52" s="137"/>
      <c r="D52" s="137"/>
      <c r="E52" s="137"/>
      <c r="F52" s="273"/>
      <c r="G52" s="274"/>
      <c r="H52" s="274"/>
      <c r="I52" s="274"/>
      <c r="J52" s="274"/>
      <c r="K52" s="274"/>
      <c r="L52" s="160"/>
      <c r="M52" s="275"/>
      <c r="N52" s="275"/>
      <c r="O52" s="276"/>
      <c r="P52" s="1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5.75" thickBot="1">
      <c r="A53" s="488" t="s">
        <v>132</v>
      </c>
      <c r="B53" s="489"/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90"/>
      <c r="P53" s="277">
        <f>P35</f>
        <v>2525000</v>
      </c>
      <c r="Q53"/>
      <c r="R53"/>
      <c r="S53"/>
      <c r="T53"/>
      <c r="U53"/>
      <c r="V53"/>
      <c r="W53"/>
      <c r="X53"/>
      <c r="Y53"/>
      <c r="Z53"/>
      <c r="AA53"/>
      <c r="AB53"/>
    </row>
    <row r="54" spans="1:28" ht="15">
      <c r="A54" s="278"/>
      <c r="B54" s="279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1"/>
      <c r="N54" s="282"/>
      <c r="O54" s="280"/>
      <c r="P54" s="283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</row>
    <row r="55" spans="1:28" ht="15">
      <c r="A55" s="285"/>
      <c r="B55" s="279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1"/>
      <c r="N55" s="282"/>
      <c r="O55" s="280"/>
      <c r="P55" s="283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</row>
    <row r="56" spans="1:28" ht="15">
      <c r="A56" s="285"/>
      <c r="B56" s="279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1"/>
      <c r="N56" s="281"/>
      <c r="O56" s="280"/>
      <c r="P56" s="283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</row>
    <row r="57" spans="1:28" ht="15">
      <c r="A57" s="285"/>
      <c r="B57" s="279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1"/>
      <c r="N57" s="281"/>
      <c r="O57" s="280"/>
      <c r="P57" s="283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</row>
    <row r="58" spans="1:28" ht="15">
      <c r="A58" s="285"/>
      <c r="B58" s="279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1"/>
      <c r="N58" s="281"/>
      <c r="O58" s="280"/>
      <c r="P58" s="283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</row>
    <row r="59" spans="1:28" ht="15">
      <c r="A59" s="444"/>
      <c r="B59" s="445"/>
      <c r="C59" s="445"/>
      <c r="D59" s="445"/>
      <c r="E59" s="445"/>
      <c r="F59" s="445"/>
      <c r="G59" s="445"/>
      <c r="H59" s="445"/>
      <c r="I59" s="280"/>
      <c r="J59" s="280"/>
      <c r="K59" s="280"/>
      <c r="L59" s="280"/>
      <c r="M59" s="286"/>
      <c r="N59" s="445"/>
      <c r="O59" s="445"/>
      <c r="P59" s="283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</row>
    <row r="60" spans="1:28" ht="15">
      <c r="A60" s="446"/>
      <c r="B60" s="447"/>
      <c r="C60" s="447"/>
      <c r="D60" s="447"/>
      <c r="E60" s="447"/>
      <c r="F60" s="447"/>
      <c r="G60" s="447"/>
      <c r="H60" s="447"/>
      <c r="I60" s="280"/>
      <c r="J60" s="280"/>
      <c r="K60" s="280"/>
      <c r="L60" s="280"/>
      <c r="M60" s="281"/>
      <c r="N60" s="447"/>
      <c r="O60" s="447"/>
      <c r="P60" s="283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</row>
    <row r="61" spans="1:28" ht="15">
      <c r="A61" s="287"/>
      <c r="B61" s="288"/>
      <c r="C61" s="288"/>
      <c r="D61" s="288"/>
      <c r="E61" s="288"/>
      <c r="F61" s="288"/>
      <c r="G61" s="288"/>
      <c r="H61" s="288"/>
      <c r="I61" s="280"/>
      <c r="J61" s="280"/>
      <c r="K61" s="280"/>
      <c r="L61" s="280"/>
      <c r="M61" s="281"/>
      <c r="N61" s="281"/>
      <c r="O61" s="289"/>
      <c r="P61" s="283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</row>
    <row r="62" spans="1:16" s="284" customFormat="1" ht="15">
      <c r="A62" s="290"/>
      <c r="D62" s="291"/>
      <c r="G62" s="292"/>
      <c r="H62" s="293"/>
      <c r="M62" s="282"/>
      <c r="N62" s="282"/>
      <c r="P62" s="294"/>
    </row>
    <row r="63" spans="1:16" s="284" customFormat="1" ht="15">
      <c r="A63" s="290"/>
      <c r="D63" s="291"/>
      <c r="G63" s="292"/>
      <c r="H63" s="293"/>
      <c r="M63" s="282"/>
      <c r="N63" s="282"/>
      <c r="P63" s="294"/>
    </row>
    <row r="64" spans="1:16" s="284" customFormat="1" ht="15">
      <c r="A64" s="290"/>
      <c r="D64" s="291"/>
      <c r="G64" s="292"/>
      <c r="H64" s="293"/>
      <c r="M64" s="282"/>
      <c r="N64" s="282"/>
      <c r="P64" s="294"/>
    </row>
    <row r="65" spans="1:16" s="284" customFormat="1" ht="15">
      <c r="A65" s="290"/>
      <c r="D65" s="291"/>
      <c r="G65" s="292"/>
      <c r="H65" s="293"/>
      <c r="M65" s="282"/>
      <c r="N65" s="282"/>
      <c r="P65" s="294"/>
    </row>
    <row r="66" spans="1:16" s="284" customFormat="1" ht="15.75" thickBot="1">
      <c r="A66" s="290"/>
      <c r="D66" s="291"/>
      <c r="G66" s="292"/>
      <c r="H66" s="293"/>
      <c r="M66" s="282"/>
      <c r="N66" s="282"/>
      <c r="P66" s="294"/>
    </row>
    <row r="67" spans="1:16" s="284" customFormat="1" ht="15.75" thickBot="1">
      <c r="A67" s="296" t="s">
        <v>133</v>
      </c>
      <c r="B67" s="462" t="s">
        <v>134</v>
      </c>
      <c r="C67" s="463"/>
      <c r="D67" s="463"/>
      <c r="E67" s="463"/>
      <c r="F67" s="463"/>
      <c r="G67" s="463"/>
      <c r="H67" s="463"/>
      <c r="I67" s="464"/>
      <c r="J67" s="462" t="s">
        <v>135</v>
      </c>
      <c r="K67" s="465"/>
      <c r="M67" s="282"/>
      <c r="N67" s="282"/>
      <c r="P67" s="294"/>
    </row>
    <row r="68" spans="1:28" s="284" customFormat="1" ht="15.75" thickBot="1">
      <c r="A68" s="298">
        <f>1</f>
        <v>1</v>
      </c>
      <c r="B68" s="299"/>
      <c r="C68" s="300"/>
      <c r="D68" s="300"/>
      <c r="E68" s="300"/>
      <c r="F68" s="300" t="s">
        <v>136</v>
      </c>
      <c r="G68" s="300"/>
      <c r="H68" s="300"/>
      <c r="I68" s="301"/>
      <c r="J68" s="571">
        <f>P53/4</f>
        <v>631250</v>
      </c>
      <c r="K68" s="572"/>
      <c r="M68" s="282"/>
      <c r="N68" s="282"/>
      <c r="P68" s="294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</row>
    <row r="69" spans="1:28" s="284" customFormat="1" ht="15.75" thickBot="1">
      <c r="A69" s="298">
        <f>A68+1</f>
        <v>2</v>
      </c>
      <c r="B69" s="299"/>
      <c r="C69" s="300"/>
      <c r="D69" s="300"/>
      <c r="E69" s="300"/>
      <c r="F69" s="300" t="s">
        <v>137</v>
      </c>
      <c r="G69" s="300"/>
      <c r="H69" s="300"/>
      <c r="I69" s="301"/>
      <c r="J69" s="571">
        <f>P53/4</f>
        <v>631250</v>
      </c>
      <c r="K69" s="572"/>
      <c r="M69" s="282"/>
      <c r="N69" s="282"/>
      <c r="P69" s="294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</row>
    <row r="70" spans="1:28" s="284" customFormat="1" ht="15.75" thickBot="1">
      <c r="A70" s="308">
        <f>A69+1</f>
        <v>3</v>
      </c>
      <c r="B70" s="309"/>
      <c r="C70" s="310"/>
      <c r="D70" s="310"/>
      <c r="E70" s="310"/>
      <c r="F70" s="310" t="s">
        <v>138</v>
      </c>
      <c r="G70" s="310"/>
      <c r="H70" s="310"/>
      <c r="I70" s="311"/>
      <c r="J70" s="571">
        <f>P53/4</f>
        <v>631250</v>
      </c>
      <c r="K70" s="572"/>
      <c r="M70" s="282"/>
      <c r="N70" s="282"/>
      <c r="P70" s="294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</row>
    <row r="71" spans="1:28" s="284" customFormat="1" ht="15.75" thickBot="1">
      <c r="A71" s="313">
        <f>A70+1</f>
        <v>4</v>
      </c>
      <c r="B71" s="312"/>
      <c r="C71" s="314"/>
      <c r="D71" s="314"/>
      <c r="E71" s="314"/>
      <c r="F71" s="314" t="s">
        <v>139</v>
      </c>
      <c r="G71" s="314"/>
      <c r="H71" s="314"/>
      <c r="I71" s="315"/>
      <c r="J71" s="571">
        <f>P53/4</f>
        <v>631250</v>
      </c>
      <c r="K71" s="572"/>
      <c r="M71" s="282"/>
      <c r="N71" s="282"/>
      <c r="P71" s="294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</row>
    <row r="72" spans="1:28" s="284" customFormat="1" ht="15">
      <c r="A72" s="290"/>
      <c r="D72" s="291"/>
      <c r="G72" s="292"/>
      <c r="H72" s="293"/>
      <c r="M72" s="282"/>
      <c r="N72" s="282"/>
      <c r="P72" s="294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</row>
    <row r="73" spans="1:28" s="284" customFormat="1" ht="15">
      <c r="A73" s="290"/>
      <c r="D73" s="291"/>
      <c r="G73" s="292"/>
      <c r="H73" s="293"/>
      <c r="M73" s="282"/>
      <c r="N73" s="282"/>
      <c r="P73" s="294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</row>
    <row r="74" spans="1:28" s="284" customFormat="1" ht="15">
      <c r="A74" s="290"/>
      <c r="D74" s="291"/>
      <c r="G74" s="292"/>
      <c r="H74" s="293"/>
      <c r="M74" s="282"/>
      <c r="N74" s="282"/>
      <c r="P74" s="294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</row>
    <row r="75" spans="1:28" s="284" customFormat="1" ht="15">
      <c r="A75" s="290"/>
      <c r="D75" s="291"/>
      <c r="G75" s="292"/>
      <c r="H75" s="293"/>
      <c r="M75" s="282"/>
      <c r="N75" s="282"/>
      <c r="P75" s="29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2:28" s="280" customFormat="1" ht="15">
      <c r="L76" s="466"/>
      <c r="M76" s="467"/>
      <c r="N76" s="467"/>
      <c r="O76" s="467"/>
      <c r="P76" s="281"/>
      <c r="Q76" s="4"/>
      <c r="R76" s="4"/>
      <c r="S76" s="297"/>
      <c r="T76" s="4"/>
      <c r="U76" s="4"/>
      <c r="V76" s="4"/>
      <c r="W76" s="4"/>
      <c r="X76" s="4"/>
      <c r="Y76" s="4"/>
      <c r="Z76" s="4"/>
      <c r="AA76" s="4"/>
      <c r="AB76" s="4"/>
    </row>
    <row r="77" spans="12:28" s="280" customFormat="1" ht="15">
      <c r="L77" s="303"/>
      <c r="M77" s="304"/>
      <c r="N77" s="303"/>
      <c r="O77" s="303"/>
      <c r="P77" s="305"/>
      <c r="Q77" s="4"/>
      <c r="R77" s="4"/>
      <c r="S77" s="306"/>
      <c r="T77" s="4"/>
      <c r="U77" s="4"/>
      <c r="V77" s="4"/>
      <c r="W77" s="4"/>
      <c r="X77" s="4"/>
      <c r="Y77" s="4"/>
      <c r="Z77" s="4"/>
      <c r="AA77" s="4"/>
      <c r="AB77" s="4"/>
    </row>
    <row r="78" spans="12:28" s="280" customFormat="1" ht="15">
      <c r="L78" s="303"/>
      <c r="M78" s="304"/>
      <c r="N78" s="303"/>
      <c r="O78" s="303"/>
      <c r="P78" s="305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2:28" s="280" customFormat="1" ht="15">
      <c r="L79" s="460"/>
      <c r="M79" s="461"/>
      <c r="N79" s="461"/>
      <c r="O79" s="461"/>
      <c r="P79" s="305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2:28" s="280" customFormat="1" ht="15.75" thickBot="1">
      <c r="L80" s="303"/>
      <c r="M80" s="304"/>
      <c r="N80" s="303"/>
      <c r="O80" s="303"/>
      <c r="P80" s="305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s="280" customFormat="1" ht="15">
      <c r="A81" s="303"/>
      <c r="B81" s="303"/>
      <c r="C81" s="303"/>
      <c r="D81" s="303"/>
      <c r="E81" s="303"/>
      <c r="F81" s="303"/>
      <c r="G81" s="303"/>
      <c r="H81" s="303"/>
      <c r="I81" s="303"/>
      <c r="J81" s="303"/>
      <c r="K81" s="325"/>
      <c r="L81" s="303"/>
      <c r="M81" s="304"/>
      <c r="N81" s="303"/>
      <c r="O81" s="303"/>
      <c r="P81" s="305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s="280" customFormat="1" ht="15">
      <c r="A82" s="303"/>
      <c r="B82" s="303"/>
      <c r="C82" s="303"/>
      <c r="D82" s="303"/>
      <c r="E82" s="303"/>
      <c r="F82" s="303"/>
      <c r="G82" s="303"/>
      <c r="H82" s="303"/>
      <c r="I82" s="303"/>
      <c r="J82" s="303"/>
      <c r="K82" s="316"/>
      <c r="L82" s="303"/>
      <c r="M82" s="304"/>
      <c r="N82" s="303"/>
      <c r="O82" s="303"/>
      <c r="P82" s="305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s="280" customFormat="1" ht="15">
      <c r="A83" s="303"/>
      <c r="B83" s="303"/>
      <c r="C83" s="303"/>
      <c r="D83" s="303"/>
      <c r="E83" s="303"/>
      <c r="F83" s="303"/>
      <c r="G83" s="303"/>
      <c r="H83" s="303"/>
      <c r="I83" s="303"/>
      <c r="J83" s="303"/>
      <c r="K83" s="316"/>
      <c r="L83" s="303"/>
      <c r="M83" s="304"/>
      <c r="N83" s="303"/>
      <c r="O83" s="303"/>
      <c r="P83" s="305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s="280" customFormat="1" ht="15">
      <c r="A84" s="303"/>
      <c r="B84" s="303"/>
      <c r="C84" s="303"/>
      <c r="D84" s="303"/>
      <c r="E84" s="303"/>
      <c r="F84" s="303"/>
      <c r="G84" s="303"/>
      <c r="H84" s="303"/>
      <c r="I84" s="303"/>
      <c r="J84" s="303"/>
      <c r="K84" s="316"/>
      <c r="L84" s="303">
        <f>P53/2</f>
        <v>1262500</v>
      </c>
      <c r="M84" s="304"/>
      <c r="N84" s="303"/>
      <c r="O84" s="303"/>
      <c r="P84" s="305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s="280" customFormat="1" ht="15">
      <c r="A85" s="303"/>
      <c r="B85" s="303"/>
      <c r="C85" s="303"/>
      <c r="D85" s="303"/>
      <c r="E85" s="303"/>
      <c r="F85" s="303"/>
      <c r="G85" s="303"/>
      <c r="H85" s="303"/>
      <c r="I85" s="303"/>
      <c r="J85" s="303"/>
      <c r="K85" s="316"/>
      <c r="L85" s="303"/>
      <c r="M85" s="304"/>
      <c r="N85" s="303"/>
      <c r="O85" s="303"/>
      <c r="P85" s="305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3:28" s="295" customFormat="1" ht="12.75">
      <c r="M86" s="317"/>
      <c r="N86" s="317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3:28" s="295" customFormat="1" ht="12.75">
      <c r="M87" s="317"/>
      <c r="N87" s="317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3:28" s="295" customFormat="1" ht="12.75">
      <c r="M88" s="317"/>
      <c r="N88" s="317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3:28" s="295" customFormat="1" ht="12.75">
      <c r="M89" s="317"/>
      <c r="N89" s="317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</sheetData>
  <sheetProtection/>
  <mergeCells count="68">
    <mergeCell ref="A11:G11"/>
    <mergeCell ref="H2:N2"/>
    <mergeCell ref="H3:N3"/>
    <mergeCell ref="H4:N4"/>
    <mergeCell ref="H5:N5"/>
    <mergeCell ref="H6:N6"/>
    <mergeCell ref="A7:G7"/>
    <mergeCell ref="A8:G8"/>
    <mergeCell ref="A9:G9"/>
    <mergeCell ref="J9:L9"/>
    <mergeCell ref="A10:G10"/>
    <mergeCell ref="J10:O10"/>
    <mergeCell ref="F34:K34"/>
    <mergeCell ref="A12:G12"/>
    <mergeCell ref="A13:G13"/>
    <mergeCell ref="A14:G14"/>
    <mergeCell ref="A15:G15"/>
    <mergeCell ref="A17:P17"/>
    <mergeCell ref="A18:F18"/>
    <mergeCell ref="G18:L18"/>
    <mergeCell ref="M18:P18"/>
    <mergeCell ref="G19:L19"/>
    <mergeCell ref="M19:P19"/>
    <mergeCell ref="A25:F25"/>
    <mergeCell ref="G25:L25"/>
    <mergeCell ref="M20:P20"/>
    <mergeCell ref="A23:F24"/>
    <mergeCell ref="G23:L23"/>
    <mergeCell ref="M23:P23"/>
    <mergeCell ref="G24:L24"/>
    <mergeCell ref="A21:F22"/>
    <mergeCell ref="M21:P21"/>
    <mergeCell ref="G22:L22"/>
    <mergeCell ref="M22:P22"/>
    <mergeCell ref="A20:F20"/>
    <mergeCell ref="G20:L20"/>
    <mergeCell ref="M25:P25"/>
    <mergeCell ref="F38:K38"/>
    <mergeCell ref="A26:P27"/>
    <mergeCell ref="A28:P28"/>
    <mergeCell ref="A29:P29"/>
    <mergeCell ref="F30:K33"/>
    <mergeCell ref="L30:L33"/>
    <mergeCell ref="M30:P31"/>
    <mergeCell ref="A31:E31"/>
    <mergeCell ref="A32:E32"/>
    <mergeCell ref="M32:M33"/>
    <mergeCell ref="N32:N33"/>
    <mergeCell ref="P32:P33"/>
    <mergeCell ref="A34:E34"/>
    <mergeCell ref="F35:K35"/>
    <mergeCell ref="F36:K36"/>
    <mergeCell ref="L79:O79"/>
    <mergeCell ref="F43:K43"/>
    <mergeCell ref="F48:K48"/>
    <mergeCell ref="A53:O53"/>
    <mergeCell ref="A59:H59"/>
    <mergeCell ref="N59:O59"/>
    <mergeCell ref="A60:H60"/>
    <mergeCell ref="N60:O60"/>
    <mergeCell ref="J71:K71"/>
    <mergeCell ref="G49:K49"/>
    <mergeCell ref="B67:I67"/>
    <mergeCell ref="J67:K67"/>
    <mergeCell ref="L76:O76"/>
    <mergeCell ref="J68:K68"/>
    <mergeCell ref="J69:K69"/>
    <mergeCell ref="J70:K70"/>
  </mergeCells>
  <printOptions/>
  <pageMargins left="0.7" right="0.7" top="0.75" bottom="0.75" header="0.3" footer="0.3"/>
  <pageSetup orientation="portrait" paperSize="5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99"/>
  <sheetViews>
    <sheetView zoomScalePageLayoutView="0" workbookViewId="0" topLeftCell="A31">
      <selection activeCell="F36" sqref="F36:K36"/>
    </sheetView>
  </sheetViews>
  <sheetFormatPr defaultColWidth="9.140625" defaultRowHeight="15"/>
  <cols>
    <col min="1" max="1" width="4.00390625" style="0" customWidth="1"/>
    <col min="2" max="3" width="2.7109375" style="0" customWidth="1"/>
    <col min="4" max="4" width="3.421875" style="0" hidden="1" customWidth="1"/>
    <col min="5" max="5" width="3.140625" style="0" customWidth="1"/>
    <col min="6" max="6" width="2.7109375" style="0" customWidth="1"/>
    <col min="7" max="7" width="5.8515625" style="0" customWidth="1"/>
    <col min="8" max="8" width="2.28125" style="0" customWidth="1"/>
    <col min="9" max="9" width="7.28125" style="0" customWidth="1"/>
    <col min="10" max="10" width="2.140625" style="0" customWidth="1"/>
    <col min="11" max="11" width="18.140625" style="0" customWidth="1"/>
    <col min="15" max="15" width="12.421875" style="0" bestFit="1" customWidth="1"/>
    <col min="16" max="16" width="15.421875" style="0" bestFit="1" customWidth="1"/>
    <col min="18" max="18" width="14.00390625" style="0" customWidth="1"/>
    <col min="19" max="19" width="13.28125" style="0" bestFit="1" customWidth="1"/>
    <col min="21" max="21" width="11.7109375" style="0" customWidth="1"/>
    <col min="26" max="26" width="13.28125" style="0" bestFit="1" customWidth="1"/>
  </cols>
  <sheetData>
    <row r="1" spans="1:16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1"/>
      <c r="P1" s="3"/>
    </row>
    <row r="2" spans="1:16" ht="15">
      <c r="A2" s="5"/>
      <c r="B2" s="6"/>
      <c r="C2" s="6"/>
      <c r="D2" s="6"/>
      <c r="E2" s="6"/>
      <c r="F2" s="6"/>
      <c r="G2" s="7"/>
      <c r="H2" s="560"/>
      <c r="I2" s="561"/>
      <c r="J2" s="561"/>
      <c r="K2" s="561"/>
      <c r="L2" s="561"/>
      <c r="M2" s="561"/>
      <c r="N2" s="562"/>
      <c r="O2" s="8"/>
      <c r="P2" s="9"/>
    </row>
    <row r="3" spans="1:16" ht="15">
      <c r="A3" s="10"/>
      <c r="B3" s="11"/>
      <c r="C3" s="11"/>
      <c r="D3" s="11"/>
      <c r="E3" s="11"/>
      <c r="F3" s="11"/>
      <c r="G3" s="12"/>
      <c r="H3" s="563"/>
      <c r="I3" s="564"/>
      <c r="J3" s="564"/>
      <c r="K3" s="564"/>
      <c r="L3" s="564"/>
      <c r="M3" s="564"/>
      <c r="N3" s="565"/>
      <c r="O3" s="13"/>
      <c r="P3" s="14"/>
    </row>
    <row r="4" spans="1:16" ht="15.75" thickBot="1">
      <c r="A4" s="10"/>
      <c r="B4" s="11"/>
      <c r="C4" s="11"/>
      <c r="D4" s="11"/>
      <c r="E4" s="11"/>
      <c r="F4" s="11"/>
      <c r="G4" s="12"/>
      <c r="H4" s="566"/>
      <c r="I4" s="567"/>
      <c r="J4" s="567"/>
      <c r="K4" s="567"/>
      <c r="L4" s="567"/>
      <c r="M4" s="567"/>
      <c r="N4" s="568"/>
      <c r="O4" s="13"/>
      <c r="P4" s="14"/>
    </row>
    <row r="5" spans="1:26" ht="15">
      <c r="A5" s="15"/>
      <c r="B5" s="16"/>
      <c r="C5" s="16"/>
      <c r="D5" s="16"/>
      <c r="E5" s="16"/>
      <c r="F5" s="16"/>
      <c r="G5" s="17"/>
      <c r="H5" s="483" t="s">
        <v>0</v>
      </c>
      <c r="I5" s="484"/>
      <c r="J5" s="484"/>
      <c r="K5" s="484"/>
      <c r="L5" s="484"/>
      <c r="M5" s="484"/>
      <c r="N5" s="485"/>
      <c r="O5" s="18"/>
      <c r="P5" s="19"/>
      <c r="Z5">
        <f>5000*25</f>
        <v>125000</v>
      </c>
    </row>
    <row r="6" spans="1:16" ht="15.75" thickBot="1">
      <c r="A6" s="20"/>
      <c r="B6" s="21"/>
      <c r="C6" s="21"/>
      <c r="D6" s="21"/>
      <c r="E6" s="21"/>
      <c r="F6" s="21"/>
      <c r="G6" s="22"/>
      <c r="H6" s="491" t="s">
        <v>1</v>
      </c>
      <c r="I6" s="492"/>
      <c r="J6" s="492"/>
      <c r="K6" s="492"/>
      <c r="L6" s="492"/>
      <c r="M6" s="492"/>
      <c r="N6" s="493"/>
      <c r="O6" s="23"/>
      <c r="P6" s="24"/>
    </row>
    <row r="7" spans="1:16" ht="15">
      <c r="A7" s="525"/>
      <c r="B7" s="526"/>
      <c r="C7" s="526"/>
      <c r="D7" s="526"/>
      <c r="E7" s="526"/>
      <c r="F7" s="526"/>
      <c r="G7" s="526"/>
      <c r="H7" s="31"/>
      <c r="I7" s="32"/>
      <c r="J7" s="33"/>
      <c r="K7" s="32"/>
      <c r="L7" s="32"/>
      <c r="M7" s="34"/>
      <c r="N7" s="35"/>
      <c r="O7" s="31"/>
      <c r="P7" s="36"/>
    </row>
    <row r="8" spans="1:16" ht="15">
      <c r="A8" s="525" t="s">
        <v>2</v>
      </c>
      <c r="B8" s="526"/>
      <c r="C8" s="526"/>
      <c r="D8" s="526"/>
      <c r="E8" s="526"/>
      <c r="F8" s="526"/>
      <c r="G8" s="526"/>
      <c r="H8" s="37" t="s">
        <v>3</v>
      </c>
      <c r="I8" s="38">
        <v>4</v>
      </c>
      <c r="J8" s="552" t="s">
        <v>140</v>
      </c>
      <c r="K8" s="552"/>
      <c r="L8" s="552"/>
      <c r="M8" s="39"/>
      <c r="N8" s="35"/>
      <c r="O8" s="31"/>
      <c r="P8" s="36"/>
    </row>
    <row r="9" spans="1:16" ht="15">
      <c r="A9" s="526" t="s">
        <v>4</v>
      </c>
      <c r="B9" s="526"/>
      <c r="C9" s="526"/>
      <c r="D9" s="526"/>
      <c r="E9" s="526"/>
      <c r="F9" s="526"/>
      <c r="G9" s="526"/>
      <c r="H9" s="4" t="s">
        <v>3</v>
      </c>
      <c r="I9" s="40">
        <v>4.7</v>
      </c>
      <c r="J9" s="552" t="s">
        <v>236</v>
      </c>
      <c r="K9" s="552"/>
      <c r="L9" s="552"/>
      <c r="M9" s="552"/>
      <c r="N9" s="552"/>
      <c r="O9" s="552"/>
      <c r="P9" s="41"/>
    </row>
    <row r="10" spans="1:16" ht="15">
      <c r="A10" s="525" t="s">
        <v>5</v>
      </c>
      <c r="B10" s="526"/>
      <c r="C10" s="526"/>
      <c r="D10" s="526"/>
      <c r="E10" s="526"/>
      <c r="F10" s="526"/>
      <c r="G10" s="526"/>
      <c r="H10" s="31" t="s">
        <v>3</v>
      </c>
      <c r="I10" s="42" t="s">
        <v>237</v>
      </c>
      <c r="J10" s="43" t="s">
        <v>238</v>
      </c>
      <c r="K10" s="43"/>
      <c r="L10" s="43"/>
      <c r="M10" s="43"/>
      <c r="N10" s="35"/>
      <c r="O10" s="31"/>
      <c r="P10" s="36"/>
    </row>
    <row r="11" spans="1:16" ht="15">
      <c r="A11" s="525" t="s">
        <v>6</v>
      </c>
      <c r="B11" s="526"/>
      <c r="C11" s="526"/>
      <c r="D11" s="526"/>
      <c r="E11" s="526"/>
      <c r="F11" s="526"/>
      <c r="G11" s="526"/>
      <c r="H11" s="31" t="s">
        <v>3</v>
      </c>
      <c r="I11" s="32" t="s">
        <v>250</v>
      </c>
      <c r="J11" s="44"/>
      <c r="K11" s="45"/>
      <c r="L11" s="45"/>
      <c r="M11" s="39"/>
      <c r="N11" s="35"/>
      <c r="O11" s="31"/>
      <c r="P11" s="36"/>
    </row>
    <row r="12" spans="1:16" ht="15">
      <c r="A12" s="525" t="s">
        <v>8</v>
      </c>
      <c r="B12" s="526"/>
      <c r="C12" s="526"/>
      <c r="D12" s="526"/>
      <c r="E12" s="526"/>
      <c r="F12" s="526"/>
      <c r="G12" s="526"/>
      <c r="H12" s="31" t="s">
        <v>3</v>
      </c>
      <c r="I12" s="47"/>
      <c r="J12" s="44"/>
      <c r="K12" s="45"/>
      <c r="L12" s="45"/>
      <c r="M12" s="39"/>
      <c r="N12" s="35"/>
      <c r="O12" s="31"/>
      <c r="P12" s="36"/>
    </row>
    <row r="13" spans="1:23" ht="15">
      <c r="A13" s="525" t="s">
        <v>10</v>
      </c>
      <c r="B13" s="526"/>
      <c r="C13" s="526"/>
      <c r="D13" s="526"/>
      <c r="E13" s="526"/>
      <c r="F13" s="526"/>
      <c r="G13" s="526"/>
      <c r="H13" s="31" t="s">
        <v>3</v>
      </c>
      <c r="I13" s="47" t="s">
        <v>249</v>
      </c>
      <c r="J13" s="44"/>
      <c r="K13" s="45"/>
      <c r="L13" s="45"/>
      <c r="M13" s="39"/>
      <c r="N13" s="35"/>
      <c r="O13" s="31"/>
      <c r="P13" s="36"/>
      <c r="R13" s="280"/>
      <c r="S13" s="280"/>
      <c r="T13" s="280"/>
      <c r="U13" s="280"/>
      <c r="V13" s="280"/>
      <c r="W13" s="280"/>
    </row>
    <row r="14" spans="1:23" ht="15">
      <c r="A14" s="525" t="s">
        <v>11</v>
      </c>
      <c r="B14" s="526"/>
      <c r="C14" s="526"/>
      <c r="D14" s="526"/>
      <c r="E14" s="526"/>
      <c r="F14" s="526"/>
      <c r="G14" s="526"/>
      <c r="H14" s="31" t="s">
        <v>3</v>
      </c>
      <c r="I14" s="32"/>
      <c r="J14" s="44"/>
      <c r="K14" s="45"/>
      <c r="L14" s="45"/>
      <c r="M14" s="39"/>
      <c r="N14" s="35"/>
      <c r="O14" s="31"/>
      <c r="P14" s="36"/>
      <c r="R14" s="280"/>
      <c r="S14" s="280"/>
      <c r="T14" s="280"/>
      <c r="U14" s="280"/>
      <c r="V14" s="280"/>
      <c r="W14" s="280"/>
    </row>
    <row r="15" spans="1:23" ht="15">
      <c r="A15" s="48" t="s">
        <v>12</v>
      </c>
      <c r="B15" s="49"/>
      <c r="C15" s="49"/>
      <c r="D15" s="49"/>
      <c r="E15" s="49"/>
      <c r="F15" s="49"/>
      <c r="G15" s="49"/>
      <c r="H15" s="50" t="s">
        <v>3</v>
      </c>
      <c r="I15" s="51"/>
      <c r="J15" s="52"/>
      <c r="K15" s="49"/>
      <c r="L15" s="49"/>
      <c r="M15" s="53"/>
      <c r="N15" s="54"/>
      <c r="O15" s="55" t="s">
        <v>197</v>
      </c>
      <c r="P15" s="56">
        <f>SUM(P33)</f>
        <v>51710000</v>
      </c>
      <c r="R15" s="280"/>
      <c r="S15" s="280"/>
      <c r="T15" s="280"/>
      <c r="U15" s="280"/>
      <c r="V15" s="280"/>
      <c r="W15" s="280"/>
    </row>
    <row r="16" spans="1:23" ht="15.75" thickBot="1">
      <c r="A16" s="527" t="s">
        <v>13</v>
      </c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9"/>
      <c r="R16" s="280"/>
      <c r="S16" s="280"/>
      <c r="T16" s="280"/>
      <c r="U16" s="280"/>
      <c r="V16" s="280"/>
      <c r="W16" s="280"/>
    </row>
    <row r="17" spans="1:23" ht="15.75" thickBot="1">
      <c r="A17" s="553" t="s">
        <v>14</v>
      </c>
      <c r="B17" s="553"/>
      <c r="C17" s="553"/>
      <c r="D17" s="553"/>
      <c r="E17" s="553"/>
      <c r="F17" s="553"/>
      <c r="G17" s="553" t="s">
        <v>15</v>
      </c>
      <c r="H17" s="553"/>
      <c r="I17" s="553"/>
      <c r="J17" s="553"/>
      <c r="K17" s="553"/>
      <c r="L17" s="553"/>
      <c r="M17" s="553" t="s">
        <v>16</v>
      </c>
      <c r="N17" s="553"/>
      <c r="O17" s="553"/>
      <c r="P17" s="553"/>
      <c r="R17" s="280"/>
      <c r="S17" s="280"/>
      <c r="T17" s="280"/>
      <c r="U17" s="280"/>
      <c r="V17" s="280"/>
      <c r="W17" s="280"/>
    </row>
    <row r="18" spans="1:23" ht="23.25" customHeight="1">
      <c r="A18" s="57" t="s">
        <v>17</v>
      </c>
      <c r="B18" s="58"/>
      <c r="C18" s="58"/>
      <c r="D18" s="58"/>
      <c r="E18" s="58"/>
      <c r="F18" s="59"/>
      <c r="G18" s="554" t="s">
        <v>239</v>
      </c>
      <c r="H18" s="555"/>
      <c r="I18" s="555"/>
      <c r="J18" s="555"/>
      <c r="K18" s="555"/>
      <c r="L18" s="556"/>
      <c r="M18" s="557" t="s">
        <v>200</v>
      </c>
      <c r="N18" s="558"/>
      <c r="O18" s="558"/>
      <c r="P18" s="559"/>
      <c r="R18" s="280"/>
      <c r="S18" s="280"/>
      <c r="T18" s="280"/>
      <c r="U18" s="280"/>
      <c r="V18" s="280"/>
      <c r="W18" s="280"/>
    </row>
    <row r="19" spans="1:23" ht="15">
      <c r="A19" s="515" t="s">
        <v>18</v>
      </c>
      <c r="B19" s="516"/>
      <c r="C19" s="516"/>
      <c r="D19" s="516"/>
      <c r="E19" s="516"/>
      <c r="F19" s="517"/>
      <c r="G19" s="518" t="s">
        <v>202</v>
      </c>
      <c r="H19" s="516"/>
      <c r="I19" s="516"/>
      <c r="J19" s="516"/>
      <c r="K19" s="516"/>
      <c r="L19" s="517"/>
      <c r="M19" s="530">
        <f>P15</f>
        <v>51710000</v>
      </c>
      <c r="N19" s="531"/>
      <c r="O19" s="531"/>
      <c r="P19" s="532"/>
      <c r="R19" s="280"/>
      <c r="S19" s="280"/>
      <c r="T19" s="280"/>
      <c r="U19" s="280"/>
      <c r="V19" s="280"/>
      <c r="W19" s="280"/>
    </row>
    <row r="20" spans="1:23" ht="20.25" customHeight="1">
      <c r="A20" s="533" t="s">
        <v>204</v>
      </c>
      <c r="B20" s="534"/>
      <c r="C20" s="534"/>
      <c r="D20" s="534"/>
      <c r="E20" s="534"/>
      <c r="F20" s="535"/>
      <c r="G20" s="539" t="s">
        <v>240</v>
      </c>
      <c r="H20" s="540"/>
      <c r="I20" s="540"/>
      <c r="J20" s="540"/>
      <c r="K20" s="540"/>
      <c r="L20" s="541"/>
      <c r="M20" s="542" t="s">
        <v>205</v>
      </c>
      <c r="N20" s="543"/>
      <c r="O20" s="543"/>
      <c r="P20" s="544"/>
      <c r="R20" s="280"/>
      <c r="S20" s="280"/>
      <c r="T20" s="280"/>
      <c r="U20" s="280"/>
      <c r="V20" s="280"/>
      <c r="W20" s="280"/>
    </row>
    <row r="21" spans="1:23" ht="15">
      <c r="A21" s="545"/>
      <c r="B21" s="478"/>
      <c r="C21" s="478"/>
      <c r="D21" s="478"/>
      <c r="E21" s="478"/>
      <c r="F21" s="586"/>
      <c r="G21" s="587" t="s">
        <v>206</v>
      </c>
      <c r="H21" s="588"/>
      <c r="I21" s="588"/>
      <c r="J21" s="588"/>
      <c r="K21" s="588"/>
      <c r="L21" s="589"/>
      <c r="M21" s="546" t="s">
        <v>205</v>
      </c>
      <c r="N21" s="547"/>
      <c r="O21" s="547"/>
      <c r="P21" s="548"/>
      <c r="R21" s="280"/>
      <c r="S21" s="280"/>
      <c r="T21" s="280"/>
      <c r="U21" s="280"/>
      <c r="V21" s="280"/>
      <c r="W21" s="280"/>
    </row>
    <row r="22" spans="1:26" ht="21" customHeight="1">
      <c r="A22" s="533" t="s">
        <v>21</v>
      </c>
      <c r="B22" s="534"/>
      <c r="C22" s="534"/>
      <c r="D22" s="534"/>
      <c r="E22" s="534"/>
      <c r="F22" s="535"/>
      <c r="G22" s="581" t="s">
        <v>241</v>
      </c>
      <c r="H22" s="581"/>
      <c r="I22" s="581"/>
      <c r="J22" s="581"/>
      <c r="K22" s="581"/>
      <c r="L22" s="581"/>
      <c r="M22" s="542" t="s">
        <v>200</v>
      </c>
      <c r="N22" s="543"/>
      <c r="O22" s="543"/>
      <c r="P22" s="544"/>
      <c r="R22" s="280"/>
      <c r="S22" s="280"/>
      <c r="T22" s="280"/>
      <c r="U22" s="280"/>
      <c r="V22" s="280"/>
      <c r="W22" s="280"/>
      <c r="Z22" s="330"/>
    </row>
    <row r="23" spans="1:23" ht="15.75" thickBot="1">
      <c r="A23" s="582" t="s">
        <v>22</v>
      </c>
      <c r="B23" s="582"/>
      <c r="C23" s="582"/>
      <c r="D23" s="582"/>
      <c r="E23" s="582"/>
      <c r="F23" s="583"/>
      <c r="G23" s="584" t="s">
        <v>149</v>
      </c>
      <c r="H23" s="481"/>
      <c r="I23" s="481"/>
      <c r="J23" s="481"/>
      <c r="K23" s="481"/>
      <c r="L23" s="585"/>
      <c r="M23" s="522" t="s">
        <v>200</v>
      </c>
      <c r="N23" s="523"/>
      <c r="O23" s="523"/>
      <c r="P23" s="524"/>
      <c r="R23" s="280"/>
      <c r="S23" s="280"/>
      <c r="T23" s="280"/>
      <c r="U23" s="280"/>
      <c r="V23" s="280"/>
      <c r="W23" s="280"/>
    </row>
    <row r="24" spans="1:23" ht="7.5" customHeight="1">
      <c r="A24" s="476" t="s">
        <v>208</v>
      </c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9"/>
      <c r="R24" s="280"/>
      <c r="S24" s="280"/>
      <c r="T24" s="280"/>
      <c r="U24" s="280"/>
      <c r="V24" s="280"/>
      <c r="W24" s="280"/>
    </row>
    <row r="25" spans="1:23" ht="8.25" customHeight="1" thickBot="1">
      <c r="A25" s="480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2"/>
      <c r="R25" s="280"/>
      <c r="S25" s="280"/>
      <c r="T25" s="280"/>
      <c r="U25" s="280"/>
      <c r="V25" s="280"/>
      <c r="W25" s="280"/>
    </row>
    <row r="26" spans="1:23" ht="15">
      <c r="A26" s="483" t="s">
        <v>23</v>
      </c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5"/>
      <c r="R26" s="280"/>
      <c r="S26" s="280"/>
      <c r="T26" s="280"/>
      <c r="U26" s="280"/>
      <c r="V26" s="280"/>
      <c r="W26" s="280"/>
    </row>
    <row r="27" spans="1:23" ht="15.75" thickBot="1">
      <c r="A27" s="491" t="s">
        <v>24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3"/>
      <c r="R27" s="280"/>
      <c r="S27" s="280"/>
      <c r="T27" s="280"/>
      <c r="U27" s="280"/>
      <c r="V27" s="280"/>
      <c r="W27" s="280"/>
    </row>
    <row r="28" spans="1:23" ht="15">
      <c r="A28" s="67"/>
      <c r="B28" s="68"/>
      <c r="C28" s="68"/>
      <c r="D28" s="68"/>
      <c r="E28" s="68"/>
      <c r="F28" s="494" t="s">
        <v>25</v>
      </c>
      <c r="G28" s="495"/>
      <c r="H28" s="495"/>
      <c r="I28" s="495"/>
      <c r="J28" s="495"/>
      <c r="K28" s="495"/>
      <c r="L28" s="500" t="s">
        <v>12</v>
      </c>
      <c r="M28" s="503" t="s">
        <v>26</v>
      </c>
      <c r="N28" s="504"/>
      <c r="O28" s="504"/>
      <c r="P28" s="505"/>
      <c r="R28" s="280"/>
      <c r="S28" s="280"/>
      <c r="T28" s="280"/>
      <c r="U28" s="280"/>
      <c r="V28" s="280"/>
      <c r="W28" s="280"/>
    </row>
    <row r="29" spans="1:23" ht="15.75" thickBot="1">
      <c r="A29" s="509" t="s">
        <v>27</v>
      </c>
      <c r="B29" s="510"/>
      <c r="C29" s="510"/>
      <c r="D29" s="510"/>
      <c r="E29" s="511"/>
      <c r="F29" s="496"/>
      <c r="G29" s="497"/>
      <c r="H29" s="497"/>
      <c r="I29" s="497"/>
      <c r="J29" s="497"/>
      <c r="K29" s="497"/>
      <c r="L29" s="501"/>
      <c r="M29" s="506"/>
      <c r="N29" s="507"/>
      <c r="O29" s="507"/>
      <c r="P29" s="508"/>
      <c r="R29" s="280"/>
      <c r="S29" s="280"/>
      <c r="T29" s="280"/>
      <c r="U29" s="280"/>
      <c r="V29" s="280"/>
      <c r="W29" s="280"/>
    </row>
    <row r="30" spans="1:23" ht="15">
      <c r="A30" s="509" t="s">
        <v>28</v>
      </c>
      <c r="B30" s="510"/>
      <c r="C30" s="510"/>
      <c r="D30" s="510"/>
      <c r="E30" s="511"/>
      <c r="F30" s="496"/>
      <c r="G30" s="497"/>
      <c r="H30" s="497"/>
      <c r="I30" s="497"/>
      <c r="J30" s="497"/>
      <c r="K30" s="497"/>
      <c r="L30" s="501"/>
      <c r="M30" s="454" t="s">
        <v>29</v>
      </c>
      <c r="N30" s="456" t="s">
        <v>30</v>
      </c>
      <c r="O30" s="69" t="s">
        <v>31</v>
      </c>
      <c r="P30" s="458" t="s">
        <v>32</v>
      </c>
      <c r="R30" s="280"/>
      <c r="S30" s="280"/>
      <c r="T30" s="280"/>
      <c r="U30" s="280"/>
      <c r="V30" s="280"/>
      <c r="W30" s="280"/>
    </row>
    <row r="31" spans="1:23" ht="15.75" thickBot="1">
      <c r="A31" s="70"/>
      <c r="B31" s="71"/>
      <c r="C31" s="71"/>
      <c r="D31" s="71"/>
      <c r="E31" s="72"/>
      <c r="F31" s="498"/>
      <c r="G31" s="499"/>
      <c r="H31" s="499"/>
      <c r="I31" s="499"/>
      <c r="J31" s="499"/>
      <c r="K31" s="499"/>
      <c r="L31" s="502"/>
      <c r="M31" s="455"/>
      <c r="N31" s="457"/>
      <c r="O31" s="73" t="s">
        <v>33</v>
      </c>
      <c r="P31" s="459"/>
      <c r="R31" s="280"/>
      <c r="S31" s="280"/>
      <c r="T31" s="280"/>
      <c r="U31" s="280"/>
      <c r="V31" s="280"/>
      <c r="W31" s="280"/>
    </row>
    <row r="32" spans="1:23" ht="15.75" thickBot="1">
      <c r="A32" s="468">
        <v>1</v>
      </c>
      <c r="B32" s="469"/>
      <c r="C32" s="469"/>
      <c r="D32" s="469"/>
      <c r="E32" s="470"/>
      <c r="F32" s="471">
        <v>2</v>
      </c>
      <c r="G32" s="469"/>
      <c r="H32" s="469"/>
      <c r="I32" s="469"/>
      <c r="J32" s="469"/>
      <c r="K32" s="472"/>
      <c r="L32" s="74">
        <v>3</v>
      </c>
      <c r="M32" s="75">
        <v>4</v>
      </c>
      <c r="N32" s="75">
        <v>5</v>
      </c>
      <c r="O32" s="76">
        <v>6</v>
      </c>
      <c r="P32" s="77" t="s">
        <v>34</v>
      </c>
      <c r="R32" s="280"/>
      <c r="S32" s="280"/>
      <c r="T32" s="280"/>
      <c r="U32" s="280"/>
      <c r="V32" s="280"/>
      <c r="W32" s="280"/>
    </row>
    <row r="33" spans="1:23" ht="15">
      <c r="A33" s="355">
        <v>5</v>
      </c>
      <c r="B33" s="356"/>
      <c r="C33" s="356"/>
      <c r="D33" s="356"/>
      <c r="E33" s="357"/>
      <c r="F33" s="473" t="s">
        <v>35</v>
      </c>
      <c r="G33" s="474"/>
      <c r="H33" s="474"/>
      <c r="I33" s="474"/>
      <c r="J33" s="474"/>
      <c r="K33" s="475"/>
      <c r="L33" s="81"/>
      <c r="M33" s="81"/>
      <c r="N33" s="81"/>
      <c r="O33" s="82"/>
      <c r="P33" s="83">
        <f>P34+P48</f>
        <v>51710000</v>
      </c>
      <c r="R33" s="280"/>
      <c r="S33" s="280"/>
      <c r="T33" s="280"/>
      <c r="U33" s="280"/>
      <c r="V33" s="280"/>
      <c r="W33" s="280"/>
    </row>
    <row r="34" spans="1:23" ht="15">
      <c r="A34" s="394">
        <v>5</v>
      </c>
      <c r="B34" s="394">
        <v>2</v>
      </c>
      <c r="C34" s="394"/>
      <c r="D34" s="394"/>
      <c r="E34" s="394"/>
      <c r="F34" s="438" t="s">
        <v>36</v>
      </c>
      <c r="G34" s="439"/>
      <c r="H34" s="439"/>
      <c r="I34" s="439"/>
      <c r="J34" s="439"/>
      <c r="K34" s="440"/>
      <c r="L34" s="87"/>
      <c r="M34" s="88"/>
      <c r="N34" s="88"/>
      <c r="O34" s="82"/>
      <c r="P34" s="83">
        <f>P35+P39+P44</f>
        <v>1725000</v>
      </c>
      <c r="R34" s="280"/>
      <c r="S34" s="280"/>
      <c r="T34" s="280"/>
      <c r="U34" s="280"/>
      <c r="V34" s="280"/>
      <c r="W34" s="280"/>
    </row>
    <row r="35" spans="1:23" ht="15">
      <c r="A35" s="394">
        <v>5</v>
      </c>
      <c r="B35" s="394">
        <v>2</v>
      </c>
      <c r="C35" s="394">
        <v>1</v>
      </c>
      <c r="D35" s="394"/>
      <c r="E35" s="394"/>
      <c r="F35" s="351" t="s">
        <v>37</v>
      </c>
      <c r="G35" s="352"/>
      <c r="H35" s="352"/>
      <c r="I35" s="352"/>
      <c r="J35" s="352"/>
      <c r="K35" s="353"/>
      <c r="L35" s="87"/>
      <c r="M35" s="88"/>
      <c r="N35" s="88"/>
      <c r="O35" s="82"/>
      <c r="P35" s="83">
        <f>P36</f>
        <v>165000</v>
      </c>
      <c r="R35" s="280"/>
      <c r="S35" s="280"/>
      <c r="T35" s="280"/>
      <c r="U35" s="280"/>
      <c r="V35" s="280"/>
      <c r="W35" s="280"/>
    </row>
    <row r="36" spans="1:256" ht="25.5" customHeight="1">
      <c r="A36" s="395">
        <v>5</v>
      </c>
      <c r="B36" s="395">
        <v>2</v>
      </c>
      <c r="C36" s="395">
        <v>1</v>
      </c>
      <c r="D36" s="386"/>
      <c r="E36" s="396" t="s">
        <v>42</v>
      </c>
      <c r="F36" s="590" t="s">
        <v>246</v>
      </c>
      <c r="G36" s="591"/>
      <c r="H36" s="591"/>
      <c r="I36" s="591"/>
      <c r="J36" s="591"/>
      <c r="K36" s="592"/>
      <c r="L36" s="106"/>
      <c r="M36" s="96"/>
      <c r="N36" s="96"/>
      <c r="O36" s="107"/>
      <c r="P36" s="397">
        <f>P37</f>
        <v>165000</v>
      </c>
      <c r="Q36" s="384">
        <v>5</v>
      </c>
      <c r="R36" s="385">
        <v>2</v>
      </c>
      <c r="S36" s="385">
        <v>1</v>
      </c>
      <c r="T36" s="386"/>
      <c r="U36" s="387" t="s">
        <v>42</v>
      </c>
      <c r="V36" s="590" t="s">
        <v>244</v>
      </c>
      <c r="W36" s="591"/>
      <c r="X36" s="591"/>
      <c r="Y36" s="591"/>
      <c r="Z36" s="591"/>
      <c r="AA36" s="592"/>
      <c r="AB36" s="106"/>
      <c r="AC36" s="96"/>
      <c r="AD36" s="96"/>
      <c r="AE36" s="107"/>
      <c r="AF36" s="393">
        <f>AF37</f>
        <v>3000000</v>
      </c>
      <c r="AG36" s="384">
        <v>5</v>
      </c>
      <c r="AH36" s="385">
        <v>2</v>
      </c>
      <c r="AI36" s="385">
        <v>1</v>
      </c>
      <c r="AJ36" s="386"/>
      <c r="AK36" s="387" t="s">
        <v>42</v>
      </c>
      <c r="AL36" s="590" t="s">
        <v>244</v>
      </c>
      <c r="AM36" s="591"/>
      <c r="AN36" s="591"/>
      <c r="AO36" s="591"/>
      <c r="AP36" s="591"/>
      <c r="AQ36" s="592"/>
      <c r="AR36" s="106"/>
      <c r="AS36" s="96"/>
      <c r="AT36" s="96"/>
      <c r="AU36" s="107"/>
      <c r="AV36" s="393">
        <f>AV37</f>
        <v>3000000</v>
      </c>
      <c r="AW36" s="384">
        <v>5</v>
      </c>
      <c r="AX36" s="385">
        <v>2</v>
      </c>
      <c r="AY36" s="385">
        <v>1</v>
      </c>
      <c r="AZ36" s="386"/>
      <c r="BA36" s="387" t="s">
        <v>42</v>
      </c>
      <c r="BB36" s="590" t="s">
        <v>244</v>
      </c>
      <c r="BC36" s="591"/>
      <c r="BD36" s="591"/>
      <c r="BE36" s="591"/>
      <c r="BF36" s="591"/>
      <c r="BG36" s="592"/>
      <c r="BH36" s="106"/>
      <c r="BI36" s="96"/>
      <c r="BJ36" s="96"/>
      <c r="BK36" s="107"/>
      <c r="BL36" s="393">
        <f>BL37</f>
        <v>3000000</v>
      </c>
      <c r="BM36" s="384">
        <v>5</v>
      </c>
      <c r="BN36" s="385">
        <v>2</v>
      </c>
      <c r="BO36" s="385">
        <v>1</v>
      </c>
      <c r="BP36" s="386"/>
      <c r="BQ36" s="387" t="s">
        <v>42</v>
      </c>
      <c r="BR36" s="590" t="s">
        <v>244</v>
      </c>
      <c r="BS36" s="591"/>
      <c r="BT36" s="591"/>
      <c r="BU36" s="591"/>
      <c r="BV36" s="591"/>
      <c r="BW36" s="592"/>
      <c r="BX36" s="106"/>
      <c r="BY36" s="96"/>
      <c r="BZ36" s="96"/>
      <c r="CA36" s="107"/>
      <c r="CB36" s="393">
        <f>CB37</f>
        <v>3000000</v>
      </c>
      <c r="CC36" s="384">
        <v>5</v>
      </c>
      <c r="CD36" s="385">
        <v>2</v>
      </c>
      <c r="CE36" s="385">
        <v>1</v>
      </c>
      <c r="CF36" s="386"/>
      <c r="CG36" s="387" t="s">
        <v>42</v>
      </c>
      <c r="CH36" s="590" t="s">
        <v>244</v>
      </c>
      <c r="CI36" s="591"/>
      <c r="CJ36" s="591"/>
      <c r="CK36" s="591"/>
      <c r="CL36" s="591"/>
      <c r="CM36" s="592"/>
      <c r="CN36" s="106"/>
      <c r="CO36" s="96"/>
      <c r="CP36" s="96"/>
      <c r="CQ36" s="107"/>
      <c r="CR36" s="393">
        <f>CR37</f>
        <v>3000000</v>
      </c>
      <c r="CS36" s="384">
        <v>5</v>
      </c>
      <c r="CT36" s="385">
        <v>2</v>
      </c>
      <c r="CU36" s="385">
        <v>1</v>
      </c>
      <c r="CV36" s="386"/>
      <c r="CW36" s="387" t="s">
        <v>42</v>
      </c>
      <c r="CX36" s="590" t="s">
        <v>244</v>
      </c>
      <c r="CY36" s="591"/>
      <c r="CZ36" s="591"/>
      <c r="DA36" s="591"/>
      <c r="DB36" s="591"/>
      <c r="DC36" s="592"/>
      <c r="DD36" s="106"/>
      <c r="DE36" s="96"/>
      <c r="DF36" s="96"/>
      <c r="DG36" s="107"/>
      <c r="DH36" s="393">
        <f>DH37</f>
        <v>3000000</v>
      </c>
      <c r="DI36" s="384">
        <v>5</v>
      </c>
      <c r="DJ36" s="385">
        <v>2</v>
      </c>
      <c r="DK36" s="385">
        <v>1</v>
      </c>
      <c r="DL36" s="386"/>
      <c r="DM36" s="387" t="s">
        <v>42</v>
      </c>
      <c r="DN36" s="590" t="s">
        <v>244</v>
      </c>
      <c r="DO36" s="591"/>
      <c r="DP36" s="591"/>
      <c r="DQ36" s="591"/>
      <c r="DR36" s="591"/>
      <c r="DS36" s="592"/>
      <c r="DT36" s="106"/>
      <c r="DU36" s="96"/>
      <c r="DV36" s="96"/>
      <c r="DW36" s="107"/>
      <c r="DX36" s="393">
        <f>DX37</f>
        <v>3000000</v>
      </c>
      <c r="DY36" s="384">
        <v>5</v>
      </c>
      <c r="DZ36" s="385">
        <v>2</v>
      </c>
      <c r="EA36" s="385">
        <v>1</v>
      </c>
      <c r="EB36" s="386"/>
      <c r="EC36" s="387" t="s">
        <v>42</v>
      </c>
      <c r="ED36" s="590" t="s">
        <v>244</v>
      </c>
      <c r="EE36" s="591"/>
      <c r="EF36" s="591"/>
      <c r="EG36" s="591"/>
      <c r="EH36" s="591"/>
      <c r="EI36" s="592"/>
      <c r="EJ36" s="106"/>
      <c r="EK36" s="96"/>
      <c r="EL36" s="96"/>
      <c r="EM36" s="107"/>
      <c r="EN36" s="393">
        <f>EN37</f>
        <v>3000000</v>
      </c>
      <c r="EO36" s="384">
        <v>5</v>
      </c>
      <c r="EP36" s="385">
        <v>2</v>
      </c>
      <c r="EQ36" s="385">
        <v>1</v>
      </c>
      <c r="ER36" s="386"/>
      <c r="ES36" s="387" t="s">
        <v>42</v>
      </c>
      <c r="ET36" s="590" t="s">
        <v>244</v>
      </c>
      <c r="EU36" s="591"/>
      <c r="EV36" s="591"/>
      <c r="EW36" s="591"/>
      <c r="EX36" s="591"/>
      <c r="EY36" s="592"/>
      <c r="EZ36" s="106"/>
      <c r="FA36" s="96"/>
      <c r="FB36" s="96"/>
      <c r="FC36" s="107"/>
      <c r="FD36" s="393">
        <f>FD37</f>
        <v>3000000</v>
      </c>
      <c r="FE36" s="384">
        <v>5</v>
      </c>
      <c r="FF36" s="385">
        <v>2</v>
      </c>
      <c r="FG36" s="385">
        <v>1</v>
      </c>
      <c r="FH36" s="386"/>
      <c r="FI36" s="387" t="s">
        <v>42</v>
      </c>
      <c r="FJ36" s="590" t="s">
        <v>244</v>
      </c>
      <c r="FK36" s="591"/>
      <c r="FL36" s="591"/>
      <c r="FM36" s="591"/>
      <c r="FN36" s="591"/>
      <c r="FO36" s="592"/>
      <c r="FP36" s="106"/>
      <c r="FQ36" s="96"/>
      <c r="FR36" s="96"/>
      <c r="FS36" s="107"/>
      <c r="FT36" s="393">
        <f>FT37</f>
        <v>3000000</v>
      </c>
      <c r="FU36" s="384">
        <v>5</v>
      </c>
      <c r="FV36" s="385">
        <v>2</v>
      </c>
      <c r="FW36" s="385">
        <v>1</v>
      </c>
      <c r="FX36" s="386"/>
      <c r="FY36" s="387" t="s">
        <v>42</v>
      </c>
      <c r="FZ36" s="590" t="s">
        <v>244</v>
      </c>
      <c r="GA36" s="591"/>
      <c r="GB36" s="591"/>
      <c r="GC36" s="591"/>
      <c r="GD36" s="591"/>
      <c r="GE36" s="592"/>
      <c r="GF36" s="106"/>
      <c r="GG36" s="96"/>
      <c r="GH36" s="96"/>
      <c r="GI36" s="107"/>
      <c r="GJ36" s="393">
        <f>GJ37</f>
        <v>3000000</v>
      </c>
      <c r="GK36" s="384">
        <v>5</v>
      </c>
      <c r="GL36" s="385">
        <v>2</v>
      </c>
      <c r="GM36" s="385">
        <v>1</v>
      </c>
      <c r="GN36" s="386"/>
      <c r="GO36" s="387" t="s">
        <v>42</v>
      </c>
      <c r="GP36" s="590" t="s">
        <v>244</v>
      </c>
      <c r="GQ36" s="591"/>
      <c r="GR36" s="591"/>
      <c r="GS36" s="591"/>
      <c r="GT36" s="591"/>
      <c r="GU36" s="592"/>
      <c r="GV36" s="106"/>
      <c r="GW36" s="96"/>
      <c r="GX36" s="96"/>
      <c r="GY36" s="107"/>
      <c r="GZ36" s="393">
        <f>GZ37</f>
        <v>3000000</v>
      </c>
      <c r="HA36" s="384">
        <v>5</v>
      </c>
      <c r="HB36" s="385">
        <v>2</v>
      </c>
      <c r="HC36" s="385">
        <v>1</v>
      </c>
      <c r="HD36" s="386"/>
      <c r="HE36" s="387" t="s">
        <v>42</v>
      </c>
      <c r="HF36" s="590" t="s">
        <v>244</v>
      </c>
      <c r="HG36" s="591"/>
      <c r="HH36" s="591"/>
      <c r="HI36" s="591"/>
      <c r="HJ36" s="591"/>
      <c r="HK36" s="592"/>
      <c r="HL36" s="106"/>
      <c r="HM36" s="96"/>
      <c r="HN36" s="96"/>
      <c r="HO36" s="107"/>
      <c r="HP36" s="393">
        <f>HP37</f>
        <v>3000000</v>
      </c>
      <c r="HQ36" s="384">
        <v>5</v>
      </c>
      <c r="HR36" s="385">
        <v>2</v>
      </c>
      <c r="HS36" s="385">
        <v>1</v>
      </c>
      <c r="HT36" s="386"/>
      <c r="HU36" s="387" t="s">
        <v>42</v>
      </c>
      <c r="HV36" s="590" t="s">
        <v>244</v>
      </c>
      <c r="HW36" s="591"/>
      <c r="HX36" s="591"/>
      <c r="HY36" s="591"/>
      <c r="HZ36" s="591"/>
      <c r="IA36" s="592"/>
      <c r="IB36" s="106"/>
      <c r="IC36" s="96"/>
      <c r="ID36" s="96"/>
      <c r="IE36" s="107"/>
      <c r="IF36" s="393">
        <f>IF37</f>
        <v>3000000</v>
      </c>
      <c r="IG36" s="384">
        <v>5</v>
      </c>
      <c r="IH36" s="385">
        <v>2</v>
      </c>
      <c r="II36" s="385">
        <v>1</v>
      </c>
      <c r="IJ36" s="386"/>
      <c r="IK36" s="387" t="s">
        <v>42</v>
      </c>
      <c r="IL36" s="590" t="s">
        <v>244</v>
      </c>
      <c r="IM36" s="591"/>
      <c r="IN36" s="591"/>
      <c r="IO36" s="591"/>
      <c r="IP36" s="591"/>
      <c r="IQ36" s="592"/>
      <c r="IR36" s="106"/>
      <c r="IS36" s="96"/>
      <c r="IT36" s="96"/>
      <c r="IU36" s="107"/>
      <c r="IV36" s="393">
        <f>IV37</f>
        <v>3000000</v>
      </c>
    </row>
    <row r="37" spans="1:256" ht="15" customHeight="1">
      <c r="A37" s="384"/>
      <c r="B37" s="385"/>
      <c r="C37" s="385"/>
      <c r="D37" s="386"/>
      <c r="E37" s="387"/>
      <c r="F37" s="389" t="s">
        <v>213</v>
      </c>
      <c r="G37" s="390" t="s">
        <v>245</v>
      </c>
      <c r="H37" s="388"/>
      <c r="I37" s="388"/>
      <c r="J37" s="388"/>
      <c r="K37" s="388"/>
      <c r="L37" s="106" t="s">
        <v>197</v>
      </c>
      <c r="M37" s="96">
        <v>30</v>
      </c>
      <c r="N37" s="391" t="s">
        <v>247</v>
      </c>
      <c r="O37" s="107">
        <v>5500</v>
      </c>
      <c r="P37" s="392">
        <f>M37*O37</f>
        <v>165000</v>
      </c>
      <c r="Q37" s="384"/>
      <c r="R37" s="385"/>
      <c r="S37" s="385"/>
      <c r="T37" s="386"/>
      <c r="U37" s="387"/>
      <c r="V37" s="389" t="s">
        <v>213</v>
      </c>
      <c r="W37" s="390" t="s">
        <v>245</v>
      </c>
      <c r="X37" s="388"/>
      <c r="Y37" s="388"/>
      <c r="Z37" s="388"/>
      <c r="AA37" s="388"/>
      <c r="AB37" s="106" t="s">
        <v>157</v>
      </c>
      <c r="AC37" s="96">
        <v>1</v>
      </c>
      <c r="AD37" s="391" t="s">
        <v>232</v>
      </c>
      <c r="AE37" s="107">
        <v>3000000</v>
      </c>
      <c r="AF37" s="392">
        <f>AC37*AE37</f>
        <v>3000000</v>
      </c>
      <c r="AG37" s="384"/>
      <c r="AH37" s="385"/>
      <c r="AI37" s="385"/>
      <c r="AJ37" s="386"/>
      <c r="AK37" s="387"/>
      <c r="AL37" s="389" t="s">
        <v>213</v>
      </c>
      <c r="AM37" s="390" t="s">
        <v>245</v>
      </c>
      <c r="AN37" s="388"/>
      <c r="AO37" s="388"/>
      <c r="AP37" s="388"/>
      <c r="AQ37" s="388"/>
      <c r="AR37" s="106" t="s">
        <v>157</v>
      </c>
      <c r="AS37" s="96">
        <v>1</v>
      </c>
      <c r="AT37" s="391" t="s">
        <v>232</v>
      </c>
      <c r="AU37" s="107">
        <v>3000000</v>
      </c>
      <c r="AV37" s="392">
        <f>AS37*AU37</f>
        <v>3000000</v>
      </c>
      <c r="AW37" s="384"/>
      <c r="AX37" s="385"/>
      <c r="AY37" s="385"/>
      <c r="AZ37" s="386"/>
      <c r="BA37" s="387"/>
      <c r="BB37" s="389" t="s">
        <v>213</v>
      </c>
      <c r="BC37" s="390" t="s">
        <v>245</v>
      </c>
      <c r="BD37" s="388"/>
      <c r="BE37" s="388"/>
      <c r="BF37" s="388"/>
      <c r="BG37" s="388"/>
      <c r="BH37" s="106" t="s">
        <v>157</v>
      </c>
      <c r="BI37" s="96">
        <v>1</v>
      </c>
      <c r="BJ37" s="391" t="s">
        <v>232</v>
      </c>
      <c r="BK37" s="107">
        <v>3000000</v>
      </c>
      <c r="BL37" s="392">
        <f>BI37*BK37</f>
        <v>3000000</v>
      </c>
      <c r="BM37" s="384"/>
      <c r="BN37" s="385"/>
      <c r="BO37" s="385"/>
      <c r="BP37" s="386"/>
      <c r="BQ37" s="387"/>
      <c r="BR37" s="389" t="s">
        <v>213</v>
      </c>
      <c r="BS37" s="390" t="s">
        <v>245</v>
      </c>
      <c r="BT37" s="388"/>
      <c r="BU37" s="388"/>
      <c r="BV37" s="388"/>
      <c r="BW37" s="388"/>
      <c r="BX37" s="106" t="s">
        <v>157</v>
      </c>
      <c r="BY37" s="96">
        <v>1</v>
      </c>
      <c r="BZ37" s="391" t="s">
        <v>232</v>
      </c>
      <c r="CA37" s="107">
        <v>3000000</v>
      </c>
      <c r="CB37" s="392">
        <f>BY37*CA37</f>
        <v>3000000</v>
      </c>
      <c r="CC37" s="384"/>
      <c r="CD37" s="385"/>
      <c r="CE37" s="385"/>
      <c r="CF37" s="386"/>
      <c r="CG37" s="387"/>
      <c r="CH37" s="389" t="s">
        <v>213</v>
      </c>
      <c r="CI37" s="390" t="s">
        <v>245</v>
      </c>
      <c r="CJ37" s="388"/>
      <c r="CK37" s="388"/>
      <c r="CL37" s="388"/>
      <c r="CM37" s="388"/>
      <c r="CN37" s="106" t="s">
        <v>157</v>
      </c>
      <c r="CO37" s="96">
        <v>1</v>
      </c>
      <c r="CP37" s="391" t="s">
        <v>232</v>
      </c>
      <c r="CQ37" s="107">
        <v>3000000</v>
      </c>
      <c r="CR37" s="392">
        <f>CO37*CQ37</f>
        <v>3000000</v>
      </c>
      <c r="CS37" s="384"/>
      <c r="CT37" s="385"/>
      <c r="CU37" s="385"/>
      <c r="CV37" s="386"/>
      <c r="CW37" s="387"/>
      <c r="CX37" s="389" t="s">
        <v>213</v>
      </c>
      <c r="CY37" s="390" t="s">
        <v>245</v>
      </c>
      <c r="CZ37" s="388"/>
      <c r="DA37" s="388"/>
      <c r="DB37" s="388"/>
      <c r="DC37" s="388"/>
      <c r="DD37" s="106" t="s">
        <v>157</v>
      </c>
      <c r="DE37" s="96">
        <v>1</v>
      </c>
      <c r="DF37" s="391" t="s">
        <v>232</v>
      </c>
      <c r="DG37" s="107">
        <v>3000000</v>
      </c>
      <c r="DH37" s="392">
        <f>DE37*DG37</f>
        <v>3000000</v>
      </c>
      <c r="DI37" s="384"/>
      <c r="DJ37" s="385"/>
      <c r="DK37" s="385"/>
      <c r="DL37" s="386"/>
      <c r="DM37" s="387"/>
      <c r="DN37" s="389" t="s">
        <v>213</v>
      </c>
      <c r="DO37" s="390" t="s">
        <v>245</v>
      </c>
      <c r="DP37" s="388"/>
      <c r="DQ37" s="388"/>
      <c r="DR37" s="388"/>
      <c r="DS37" s="388"/>
      <c r="DT37" s="106" t="s">
        <v>157</v>
      </c>
      <c r="DU37" s="96">
        <v>1</v>
      </c>
      <c r="DV37" s="391" t="s">
        <v>232</v>
      </c>
      <c r="DW37" s="107">
        <v>3000000</v>
      </c>
      <c r="DX37" s="392">
        <f>DU37*DW37</f>
        <v>3000000</v>
      </c>
      <c r="DY37" s="384"/>
      <c r="DZ37" s="385"/>
      <c r="EA37" s="385"/>
      <c r="EB37" s="386"/>
      <c r="EC37" s="387"/>
      <c r="ED37" s="389" t="s">
        <v>213</v>
      </c>
      <c r="EE37" s="390" t="s">
        <v>245</v>
      </c>
      <c r="EF37" s="388"/>
      <c r="EG37" s="388"/>
      <c r="EH37" s="388"/>
      <c r="EI37" s="388"/>
      <c r="EJ37" s="106" t="s">
        <v>157</v>
      </c>
      <c r="EK37" s="96">
        <v>1</v>
      </c>
      <c r="EL37" s="391" t="s">
        <v>232</v>
      </c>
      <c r="EM37" s="107">
        <v>3000000</v>
      </c>
      <c r="EN37" s="392">
        <f>EK37*EM37</f>
        <v>3000000</v>
      </c>
      <c r="EO37" s="384"/>
      <c r="EP37" s="385"/>
      <c r="EQ37" s="385"/>
      <c r="ER37" s="386"/>
      <c r="ES37" s="387"/>
      <c r="ET37" s="389" t="s">
        <v>213</v>
      </c>
      <c r="EU37" s="390" t="s">
        <v>245</v>
      </c>
      <c r="EV37" s="388"/>
      <c r="EW37" s="388"/>
      <c r="EX37" s="388"/>
      <c r="EY37" s="388"/>
      <c r="EZ37" s="106" t="s">
        <v>157</v>
      </c>
      <c r="FA37" s="96">
        <v>1</v>
      </c>
      <c r="FB37" s="391" t="s">
        <v>232</v>
      </c>
      <c r="FC37" s="107">
        <v>3000000</v>
      </c>
      <c r="FD37" s="392">
        <f>FA37*FC37</f>
        <v>3000000</v>
      </c>
      <c r="FE37" s="384"/>
      <c r="FF37" s="385"/>
      <c r="FG37" s="385"/>
      <c r="FH37" s="386"/>
      <c r="FI37" s="387"/>
      <c r="FJ37" s="389" t="s">
        <v>213</v>
      </c>
      <c r="FK37" s="390" t="s">
        <v>245</v>
      </c>
      <c r="FL37" s="388"/>
      <c r="FM37" s="388"/>
      <c r="FN37" s="388"/>
      <c r="FO37" s="388"/>
      <c r="FP37" s="106" t="s">
        <v>157</v>
      </c>
      <c r="FQ37" s="96">
        <v>1</v>
      </c>
      <c r="FR37" s="391" t="s">
        <v>232</v>
      </c>
      <c r="FS37" s="107">
        <v>3000000</v>
      </c>
      <c r="FT37" s="392">
        <f>FQ37*FS37</f>
        <v>3000000</v>
      </c>
      <c r="FU37" s="384"/>
      <c r="FV37" s="385"/>
      <c r="FW37" s="385"/>
      <c r="FX37" s="386"/>
      <c r="FY37" s="387"/>
      <c r="FZ37" s="389" t="s">
        <v>213</v>
      </c>
      <c r="GA37" s="390" t="s">
        <v>245</v>
      </c>
      <c r="GB37" s="388"/>
      <c r="GC37" s="388"/>
      <c r="GD37" s="388"/>
      <c r="GE37" s="388"/>
      <c r="GF37" s="106" t="s">
        <v>157</v>
      </c>
      <c r="GG37" s="96">
        <v>1</v>
      </c>
      <c r="GH37" s="391" t="s">
        <v>232</v>
      </c>
      <c r="GI37" s="107">
        <v>3000000</v>
      </c>
      <c r="GJ37" s="392">
        <f>GG37*GI37</f>
        <v>3000000</v>
      </c>
      <c r="GK37" s="384"/>
      <c r="GL37" s="385"/>
      <c r="GM37" s="385"/>
      <c r="GN37" s="386"/>
      <c r="GO37" s="387"/>
      <c r="GP37" s="389" t="s">
        <v>213</v>
      </c>
      <c r="GQ37" s="390" t="s">
        <v>245</v>
      </c>
      <c r="GR37" s="388"/>
      <c r="GS37" s="388"/>
      <c r="GT37" s="388"/>
      <c r="GU37" s="388"/>
      <c r="GV37" s="106" t="s">
        <v>157</v>
      </c>
      <c r="GW37" s="96">
        <v>1</v>
      </c>
      <c r="GX37" s="391" t="s">
        <v>232</v>
      </c>
      <c r="GY37" s="107">
        <v>3000000</v>
      </c>
      <c r="GZ37" s="392">
        <f>GW37*GY37</f>
        <v>3000000</v>
      </c>
      <c r="HA37" s="384"/>
      <c r="HB37" s="385"/>
      <c r="HC37" s="385"/>
      <c r="HD37" s="386"/>
      <c r="HE37" s="387"/>
      <c r="HF37" s="389" t="s">
        <v>213</v>
      </c>
      <c r="HG37" s="390" t="s">
        <v>245</v>
      </c>
      <c r="HH37" s="388"/>
      <c r="HI37" s="388"/>
      <c r="HJ37" s="388"/>
      <c r="HK37" s="388"/>
      <c r="HL37" s="106" t="s">
        <v>157</v>
      </c>
      <c r="HM37" s="96">
        <v>1</v>
      </c>
      <c r="HN37" s="391" t="s">
        <v>232</v>
      </c>
      <c r="HO37" s="107">
        <v>3000000</v>
      </c>
      <c r="HP37" s="392">
        <f>HM37*HO37</f>
        <v>3000000</v>
      </c>
      <c r="HQ37" s="384"/>
      <c r="HR37" s="385"/>
      <c r="HS37" s="385"/>
      <c r="HT37" s="386"/>
      <c r="HU37" s="387"/>
      <c r="HV37" s="389" t="s">
        <v>213</v>
      </c>
      <c r="HW37" s="390" t="s">
        <v>245</v>
      </c>
      <c r="HX37" s="388"/>
      <c r="HY37" s="388"/>
      <c r="HZ37" s="388"/>
      <c r="IA37" s="388"/>
      <c r="IB37" s="106" t="s">
        <v>157</v>
      </c>
      <c r="IC37" s="96">
        <v>1</v>
      </c>
      <c r="ID37" s="391" t="s">
        <v>232</v>
      </c>
      <c r="IE37" s="107">
        <v>3000000</v>
      </c>
      <c r="IF37" s="392">
        <f>IC37*IE37</f>
        <v>3000000</v>
      </c>
      <c r="IG37" s="384"/>
      <c r="IH37" s="385"/>
      <c r="II37" s="385"/>
      <c r="IJ37" s="386"/>
      <c r="IK37" s="387"/>
      <c r="IL37" s="389" t="s">
        <v>213</v>
      </c>
      <c r="IM37" s="390" t="s">
        <v>245</v>
      </c>
      <c r="IN37" s="388"/>
      <c r="IO37" s="388"/>
      <c r="IP37" s="388"/>
      <c r="IQ37" s="388"/>
      <c r="IR37" s="106" t="s">
        <v>157</v>
      </c>
      <c r="IS37" s="96">
        <v>1</v>
      </c>
      <c r="IT37" s="391" t="s">
        <v>232</v>
      </c>
      <c r="IU37" s="107">
        <v>3000000</v>
      </c>
      <c r="IV37" s="392">
        <f>IS37*IU37</f>
        <v>3000000</v>
      </c>
    </row>
    <row r="38" spans="1:256" ht="15" customHeight="1">
      <c r="A38" s="399"/>
      <c r="B38" s="400"/>
      <c r="C38" s="400"/>
      <c r="D38" s="401"/>
      <c r="E38" s="387"/>
      <c r="F38" s="389"/>
      <c r="G38" s="390"/>
      <c r="H38" s="388"/>
      <c r="I38" s="388"/>
      <c r="J38" s="388"/>
      <c r="K38" s="388"/>
      <c r="L38" s="106"/>
      <c r="M38" s="96"/>
      <c r="N38" s="391"/>
      <c r="O38" s="107"/>
      <c r="P38" s="402"/>
      <c r="Q38" s="404"/>
      <c r="R38" s="404"/>
      <c r="S38" s="404"/>
      <c r="T38" s="405"/>
      <c r="U38" s="406"/>
      <c r="V38" s="407"/>
      <c r="W38" s="408"/>
      <c r="X38" s="409"/>
      <c r="Y38" s="409"/>
      <c r="Z38" s="409"/>
      <c r="AA38" s="409"/>
      <c r="AB38" s="410"/>
      <c r="AC38" s="410"/>
      <c r="AD38" s="411"/>
      <c r="AE38" s="412"/>
      <c r="AF38" s="412"/>
      <c r="AG38" s="404"/>
      <c r="AH38" s="404"/>
      <c r="AI38" s="404"/>
      <c r="AJ38" s="405"/>
      <c r="AK38" s="406"/>
      <c r="AL38" s="407"/>
      <c r="AM38" s="408"/>
      <c r="AN38" s="409"/>
      <c r="AO38" s="409"/>
      <c r="AP38" s="409"/>
      <c r="AQ38" s="409"/>
      <c r="AR38" s="410"/>
      <c r="AS38" s="410"/>
      <c r="AT38" s="411"/>
      <c r="AU38" s="412"/>
      <c r="AV38" s="412"/>
      <c r="AW38" s="404"/>
      <c r="AX38" s="404"/>
      <c r="AY38" s="404"/>
      <c r="AZ38" s="405"/>
      <c r="BA38" s="406"/>
      <c r="BB38" s="407"/>
      <c r="BC38" s="408"/>
      <c r="BD38" s="409"/>
      <c r="BE38" s="409"/>
      <c r="BF38" s="409"/>
      <c r="BG38" s="409"/>
      <c r="BH38" s="410"/>
      <c r="BI38" s="410"/>
      <c r="BJ38" s="411"/>
      <c r="BK38" s="412"/>
      <c r="BL38" s="412"/>
      <c r="BM38" s="404"/>
      <c r="BN38" s="404"/>
      <c r="BO38" s="404"/>
      <c r="BP38" s="405"/>
      <c r="BQ38" s="406"/>
      <c r="BR38" s="407"/>
      <c r="BS38" s="408"/>
      <c r="BT38" s="409"/>
      <c r="BU38" s="409"/>
      <c r="BV38" s="409"/>
      <c r="BW38" s="409"/>
      <c r="BX38" s="410"/>
      <c r="BY38" s="410"/>
      <c r="BZ38" s="411"/>
      <c r="CA38" s="412"/>
      <c r="CB38" s="412"/>
      <c r="CC38" s="404"/>
      <c r="CD38" s="404"/>
      <c r="CE38" s="404"/>
      <c r="CF38" s="405"/>
      <c r="CG38" s="406"/>
      <c r="CH38" s="407"/>
      <c r="CI38" s="408"/>
      <c r="CJ38" s="409"/>
      <c r="CK38" s="409"/>
      <c r="CL38" s="409"/>
      <c r="CM38" s="409"/>
      <c r="CN38" s="410"/>
      <c r="CO38" s="410"/>
      <c r="CP38" s="411"/>
      <c r="CQ38" s="412"/>
      <c r="CR38" s="412"/>
      <c r="CS38" s="404"/>
      <c r="CT38" s="404"/>
      <c r="CU38" s="404"/>
      <c r="CV38" s="405"/>
      <c r="CW38" s="406"/>
      <c r="CX38" s="407"/>
      <c r="CY38" s="408"/>
      <c r="CZ38" s="409"/>
      <c r="DA38" s="409"/>
      <c r="DB38" s="409"/>
      <c r="DC38" s="409"/>
      <c r="DD38" s="410"/>
      <c r="DE38" s="410"/>
      <c r="DF38" s="411"/>
      <c r="DG38" s="412"/>
      <c r="DH38" s="412"/>
      <c r="DI38" s="404"/>
      <c r="DJ38" s="404"/>
      <c r="DK38" s="404"/>
      <c r="DL38" s="405"/>
      <c r="DM38" s="406"/>
      <c r="DN38" s="407"/>
      <c r="DO38" s="408"/>
      <c r="DP38" s="409"/>
      <c r="DQ38" s="409"/>
      <c r="DR38" s="409"/>
      <c r="DS38" s="409"/>
      <c r="DT38" s="410"/>
      <c r="DU38" s="410"/>
      <c r="DV38" s="411"/>
      <c r="DW38" s="412"/>
      <c r="DX38" s="412"/>
      <c r="DY38" s="404"/>
      <c r="DZ38" s="404"/>
      <c r="EA38" s="404"/>
      <c r="EB38" s="405"/>
      <c r="EC38" s="406"/>
      <c r="ED38" s="407"/>
      <c r="EE38" s="408"/>
      <c r="EF38" s="409"/>
      <c r="EG38" s="409"/>
      <c r="EH38" s="409"/>
      <c r="EI38" s="409"/>
      <c r="EJ38" s="410"/>
      <c r="EK38" s="410"/>
      <c r="EL38" s="411"/>
      <c r="EM38" s="412"/>
      <c r="EN38" s="412"/>
      <c r="EO38" s="404"/>
      <c r="EP38" s="404"/>
      <c r="EQ38" s="404"/>
      <c r="ER38" s="405"/>
      <c r="ES38" s="406"/>
      <c r="ET38" s="407"/>
      <c r="EU38" s="408"/>
      <c r="EV38" s="409"/>
      <c r="EW38" s="409"/>
      <c r="EX38" s="409"/>
      <c r="EY38" s="409"/>
      <c r="EZ38" s="410"/>
      <c r="FA38" s="410"/>
      <c r="FB38" s="411"/>
      <c r="FC38" s="412"/>
      <c r="FD38" s="412"/>
      <c r="FE38" s="404"/>
      <c r="FF38" s="404"/>
      <c r="FG38" s="404"/>
      <c r="FH38" s="405"/>
      <c r="FI38" s="406"/>
      <c r="FJ38" s="407"/>
      <c r="FK38" s="408"/>
      <c r="FL38" s="409"/>
      <c r="FM38" s="409"/>
      <c r="FN38" s="409"/>
      <c r="FO38" s="409"/>
      <c r="FP38" s="410"/>
      <c r="FQ38" s="410"/>
      <c r="FR38" s="411"/>
      <c r="FS38" s="412"/>
      <c r="FT38" s="412"/>
      <c r="FU38" s="404"/>
      <c r="FV38" s="404"/>
      <c r="FW38" s="404"/>
      <c r="FX38" s="405"/>
      <c r="FY38" s="406"/>
      <c r="FZ38" s="407"/>
      <c r="GA38" s="408"/>
      <c r="GB38" s="409"/>
      <c r="GC38" s="409"/>
      <c r="GD38" s="409"/>
      <c r="GE38" s="409"/>
      <c r="GF38" s="410"/>
      <c r="GG38" s="410"/>
      <c r="GH38" s="411"/>
      <c r="GI38" s="412"/>
      <c r="GJ38" s="412"/>
      <c r="GK38" s="404"/>
      <c r="GL38" s="404"/>
      <c r="GM38" s="404"/>
      <c r="GN38" s="405"/>
      <c r="GO38" s="406"/>
      <c r="GP38" s="407"/>
      <c r="GQ38" s="408"/>
      <c r="GR38" s="409"/>
      <c r="GS38" s="409"/>
      <c r="GT38" s="409"/>
      <c r="GU38" s="409"/>
      <c r="GV38" s="410"/>
      <c r="GW38" s="410"/>
      <c r="GX38" s="411"/>
      <c r="GY38" s="412"/>
      <c r="GZ38" s="412"/>
      <c r="HA38" s="404"/>
      <c r="HB38" s="404"/>
      <c r="HC38" s="404"/>
      <c r="HD38" s="405"/>
      <c r="HE38" s="406"/>
      <c r="HF38" s="407"/>
      <c r="HG38" s="408"/>
      <c r="HH38" s="409"/>
      <c r="HI38" s="409"/>
      <c r="HJ38" s="409"/>
      <c r="HK38" s="409"/>
      <c r="HL38" s="410"/>
      <c r="HM38" s="410"/>
      <c r="HN38" s="411"/>
      <c r="HO38" s="412"/>
      <c r="HP38" s="412"/>
      <c r="HQ38" s="404"/>
      <c r="HR38" s="404"/>
      <c r="HS38" s="404"/>
      <c r="HT38" s="405"/>
      <c r="HU38" s="406"/>
      <c r="HV38" s="407"/>
      <c r="HW38" s="408"/>
      <c r="HX38" s="409"/>
      <c r="HY38" s="409"/>
      <c r="HZ38" s="409"/>
      <c r="IA38" s="409"/>
      <c r="IB38" s="410"/>
      <c r="IC38" s="410"/>
      <c r="ID38" s="411"/>
      <c r="IE38" s="412"/>
      <c r="IF38" s="412"/>
      <c r="IG38" s="404"/>
      <c r="IH38" s="404"/>
      <c r="II38" s="404"/>
      <c r="IJ38" s="405"/>
      <c r="IK38" s="406"/>
      <c r="IL38" s="407"/>
      <c r="IM38" s="408"/>
      <c r="IN38" s="409"/>
      <c r="IO38" s="409"/>
      <c r="IP38" s="409"/>
      <c r="IQ38" s="409"/>
      <c r="IR38" s="410"/>
      <c r="IS38" s="410"/>
      <c r="IT38" s="411"/>
      <c r="IU38" s="412"/>
      <c r="IV38" s="412"/>
    </row>
    <row r="39" spans="1:23" ht="15">
      <c r="A39" s="113">
        <v>5</v>
      </c>
      <c r="B39" s="114">
        <v>2</v>
      </c>
      <c r="C39" s="114">
        <v>2</v>
      </c>
      <c r="D39" s="115"/>
      <c r="E39" s="90"/>
      <c r="F39" s="117" t="s">
        <v>41</v>
      </c>
      <c r="G39" s="118"/>
      <c r="H39" s="118"/>
      <c r="I39" s="118"/>
      <c r="J39" s="105"/>
      <c r="K39" s="105"/>
      <c r="L39" s="106"/>
      <c r="M39" s="96"/>
      <c r="N39" s="96"/>
      <c r="O39" s="107"/>
      <c r="P39" s="98">
        <f>P40</f>
        <v>960000</v>
      </c>
      <c r="R39" s="280"/>
      <c r="S39" s="280"/>
      <c r="T39" s="280"/>
      <c r="U39" s="280"/>
      <c r="V39" s="280"/>
      <c r="W39" s="280"/>
    </row>
    <row r="40" spans="1:23" ht="22.5" customHeight="1">
      <c r="A40" s="123">
        <v>5</v>
      </c>
      <c r="B40" s="124">
        <v>2</v>
      </c>
      <c r="C40" s="124">
        <v>2</v>
      </c>
      <c r="D40" s="124"/>
      <c r="E40" s="125" t="s">
        <v>52</v>
      </c>
      <c r="F40" s="573" t="s">
        <v>212</v>
      </c>
      <c r="G40" s="574"/>
      <c r="H40" s="574"/>
      <c r="I40" s="574"/>
      <c r="J40" s="574"/>
      <c r="K40" s="575"/>
      <c r="L40" s="106"/>
      <c r="M40" s="96"/>
      <c r="N40" s="96"/>
      <c r="O40" s="107"/>
      <c r="P40" s="98">
        <f>P42</f>
        <v>960000</v>
      </c>
      <c r="R40" s="280"/>
      <c r="S40" s="280"/>
      <c r="T40" s="280"/>
      <c r="U40" s="280"/>
      <c r="V40" s="280"/>
      <c r="W40" s="280"/>
    </row>
    <row r="41" spans="1:23" ht="22.5">
      <c r="A41" s="123"/>
      <c r="B41" s="124"/>
      <c r="C41" s="124"/>
      <c r="D41" s="124"/>
      <c r="E41" s="125"/>
      <c r="F41" s="398" t="s">
        <v>52</v>
      </c>
      <c r="G41" s="579" t="s">
        <v>248</v>
      </c>
      <c r="H41" s="579"/>
      <c r="I41" s="579"/>
      <c r="J41" s="579"/>
      <c r="K41" s="580"/>
      <c r="L41" s="106"/>
      <c r="M41" s="96"/>
      <c r="N41" s="96"/>
      <c r="O41" s="107"/>
      <c r="P41" s="98"/>
      <c r="R41" s="280"/>
      <c r="S41" s="280"/>
      <c r="T41" s="280"/>
      <c r="U41" s="280"/>
      <c r="V41" s="280"/>
      <c r="W41" s="280"/>
    </row>
    <row r="42" spans="1:23" ht="15">
      <c r="A42" s="123"/>
      <c r="B42" s="124"/>
      <c r="C42" s="124"/>
      <c r="D42" s="124"/>
      <c r="E42" s="125"/>
      <c r="F42" s="358" t="s">
        <v>213</v>
      </c>
      <c r="G42" s="579" t="s">
        <v>214</v>
      </c>
      <c r="H42" s="579"/>
      <c r="I42" s="579"/>
      <c r="J42" s="579"/>
      <c r="K42" s="580"/>
      <c r="L42" s="106" t="s">
        <v>197</v>
      </c>
      <c r="M42" s="96">
        <v>8</v>
      </c>
      <c r="N42" s="96" t="s">
        <v>215</v>
      </c>
      <c r="O42" s="107">
        <v>120000</v>
      </c>
      <c r="P42" s="108">
        <f>M42*O42</f>
        <v>960000</v>
      </c>
      <c r="R42" s="280"/>
      <c r="S42" s="280"/>
      <c r="T42" s="280"/>
      <c r="U42" s="280"/>
      <c r="V42" s="280"/>
      <c r="W42" s="280"/>
    </row>
    <row r="43" spans="1:23" ht="15">
      <c r="A43" s="403"/>
      <c r="B43" s="124"/>
      <c r="C43" s="124"/>
      <c r="D43" s="124"/>
      <c r="E43" s="125"/>
      <c r="F43" s="358"/>
      <c r="G43" s="354"/>
      <c r="H43" s="354"/>
      <c r="I43" s="354"/>
      <c r="J43" s="354"/>
      <c r="K43" s="354"/>
      <c r="L43" s="106"/>
      <c r="M43" s="96"/>
      <c r="N43" s="96"/>
      <c r="O43" s="107"/>
      <c r="P43" s="108"/>
      <c r="R43" s="280"/>
      <c r="S43" s="280"/>
      <c r="T43" s="280"/>
      <c r="U43" s="280"/>
      <c r="V43" s="280"/>
      <c r="W43" s="280"/>
    </row>
    <row r="44" spans="1:23" ht="15" customHeight="1">
      <c r="A44" s="341">
        <v>5</v>
      </c>
      <c r="B44" s="341">
        <v>2</v>
      </c>
      <c r="C44" s="341">
        <v>4</v>
      </c>
      <c r="D44" s="341"/>
      <c r="E44" s="341"/>
      <c r="F44" s="359" t="s">
        <v>231</v>
      </c>
      <c r="G44" s="105"/>
      <c r="H44" s="105"/>
      <c r="I44" s="105"/>
      <c r="J44" s="105"/>
      <c r="K44" s="105"/>
      <c r="L44" s="106"/>
      <c r="M44" s="96"/>
      <c r="N44" s="96"/>
      <c r="O44" s="107"/>
      <c r="P44" s="98">
        <f>P45</f>
        <v>600000</v>
      </c>
      <c r="R44" s="280"/>
      <c r="S44" s="280"/>
      <c r="T44" s="280"/>
      <c r="U44" s="280"/>
      <c r="V44" s="280"/>
      <c r="W44" s="280"/>
    </row>
    <row r="45" spans="1:23" ht="15" customHeight="1">
      <c r="A45" s="341">
        <v>5</v>
      </c>
      <c r="B45" s="341">
        <v>2</v>
      </c>
      <c r="C45" s="341">
        <v>4</v>
      </c>
      <c r="D45" s="341"/>
      <c r="E45" s="125" t="s">
        <v>154</v>
      </c>
      <c r="F45" s="359" t="s">
        <v>233</v>
      </c>
      <c r="G45" s="105"/>
      <c r="H45" s="105"/>
      <c r="I45" s="105"/>
      <c r="J45" s="105"/>
      <c r="K45" s="105"/>
      <c r="L45" s="106"/>
      <c r="M45" s="96"/>
      <c r="N45" s="96"/>
      <c r="O45" s="107"/>
      <c r="P45" s="98">
        <f>P46</f>
        <v>600000</v>
      </c>
      <c r="R45" s="280"/>
      <c r="S45" s="280"/>
      <c r="T45" s="280"/>
      <c r="U45" s="280"/>
      <c r="V45" s="280"/>
      <c r="W45" s="280"/>
    </row>
    <row r="46" spans="1:23" ht="15" customHeight="1">
      <c r="A46" s="90"/>
      <c r="B46" s="90"/>
      <c r="C46" s="90"/>
      <c r="D46" s="332"/>
      <c r="E46" s="90"/>
      <c r="F46" s="126" t="s">
        <v>44</v>
      </c>
      <c r="G46" s="105" t="s">
        <v>234</v>
      </c>
      <c r="H46" s="105"/>
      <c r="I46" s="105"/>
      <c r="J46" s="105"/>
      <c r="K46" s="105"/>
      <c r="L46" s="106" t="s">
        <v>197</v>
      </c>
      <c r="M46" s="96">
        <v>4</v>
      </c>
      <c r="N46" s="96" t="s">
        <v>235</v>
      </c>
      <c r="O46" s="107">
        <v>150000</v>
      </c>
      <c r="P46" s="108">
        <f>M46*O46</f>
        <v>600000</v>
      </c>
      <c r="R46" s="280"/>
      <c r="S46" s="280"/>
      <c r="T46" s="280"/>
      <c r="U46" s="280"/>
      <c r="V46" s="280"/>
      <c r="W46" s="280"/>
    </row>
    <row r="47" spans="1:23" ht="15" customHeight="1">
      <c r="A47" s="382"/>
      <c r="B47" s="114"/>
      <c r="C47" s="114"/>
      <c r="D47" s="115"/>
      <c r="E47" s="90"/>
      <c r="F47" s="126"/>
      <c r="G47" s="105"/>
      <c r="H47" s="105"/>
      <c r="I47" s="105"/>
      <c r="J47" s="105"/>
      <c r="K47" s="105"/>
      <c r="L47" s="106"/>
      <c r="M47" s="96"/>
      <c r="N47" s="96"/>
      <c r="O47" s="107"/>
      <c r="P47" s="108"/>
      <c r="R47" s="280"/>
      <c r="S47" s="280"/>
      <c r="T47" s="280"/>
      <c r="U47" s="280"/>
      <c r="V47" s="280"/>
      <c r="W47" s="280"/>
    </row>
    <row r="48" spans="1:23" ht="15" customHeight="1">
      <c r="A48" s="383">
        <v>5</v>
      </c>
      <c r="B48" s="115">
        <v>3</v>
      </c>
      <c r="C48" s="114"/>
      <c r="D48" s="115"/>
      <c r="E48" s="90"/>
      <c r="F48" s="359" t="s">
        <v>242</v>
      </c>
      <c r="G48" s="105"/>
      <c r="H48" s="105"/>
      <c r="I48" s="105"/>
      <c r="J48" s="105"/>
      <c r="K48" s="105"/>
      <c r="L48" s="106"/>
      <c r="M48" s="96"/>
      <c r="N48" s="96"/>
      <c r="O48" s="107"/>
      <c r="P48" s="98">
        <f>P49</f>
        <v>49985000</v>
      </c>
      <c r="R48" s="280"/>
      <c r="S48" s="280"/>
      <c r="T48" s="280"/>
      <c r="U48" s="280"/>
      <c r="V48" s="280"/>
      <c r="W48" s="280"/>
    </row>
    <row r="49" spans="1:23" ht="15" customHeight="1">
      <c r="A49" s="383">
        <v>5</v>
      </c>
      <c r="B49" s="115">
        <v>3</v>
      </c>
      <c r="C49" s="114">
        <v>4</v>
      </c>
      <c r="D49" s="115"/>
      <c r="E49" s="90"/>
      <c r="F49" s="359" t="s">
        <v>243</v>
      </c>
      <c r="G49" s="105"/>
      <c r="H49" s="105"/>
      <c r="I49" s="105"/>
      <c r="J49" s="105"/>
      <c r="K49" s="105"/>
      <c r="L49" s="106"/>
      <c r="M49" s="96"/>
      <c r="N49" s="96"/>
      <c r="O49" s="107"/>
      <c r="P49" s="98">
        <f>P50+P54</f>
        <v>49985000</v>
      </c>
      <c r="R49" s="280"/>
      <c r="S49" s="280"/>
      <c r="T49" s="280"/>
      <c r="U49" s="280"/>
      <c r="V49" s="280"/>
      <c r="W49" s="280"/>
    </row>
    <row r="50" spans="1:23" ht="15">
      <c r="A50" s="123">
        <v>5</v>
      </c>
      <c r="B50" s="124">
        <v>3</v>
      </c>
      <c r="C50" s="124">
        <v>4</v>
      </c>
      <c r="D50" s="124"/>
      <c r="E50" s="125" t="s">
        <v>154</v>
      </c>
      <c r="F50" s="359" t="s">
        <v>216</v>
      </c>
      <c r="G50" s="105"/>
      <c r="H50" s="105"/>
      <c r="I50" s="105"/>
      <c r="J50" s="105"/>
      <c r="K50" s="105"/>
      <c r="L50" s="106"/>
      <c r="M50" s="96"/>
      <c r="N50" s="96"/>
      <c r="O50" s="107"/>
      <c r="P50" s="98">
        <f>P51+P52</f>
        <v>13280000</v>
      </c>
      <c r="R50" s="280"/>
      <c r="S50" s="280"/>
      <c r="T50" s="280"/>
      <c r="U50" s="280"/>
      <c r="V50" s="280"/>
      <c r="W50" s="280"/>
    </row>
    <row r="51" spans="1:19" ht="15">
      <c r="A51" s="123"/>
      <c r="B51" s="124"/>
      <c r="C51" s="124"/>
      <c r="D51" s="124"/>
      <c r="E51" s="341"/>
      <c r="F51" s="126" t="s">
        <v>44</v>
      </c>
      <c r="G51" s="105" t="s">
        <v>217</v>
      </c>
      <c r="H51" s="105"/>
      <c r="I51" s="105"/>
      <c r="J51" s="105"/>
      <c r="K51" s="105"/>
      <c r="L51" s="106" t="s">
        <v>197</v>
      </c>
      <c r="M51" s="96">
        <f>10+55+14</f>
        <v>79</v>
      </c>
      <c r="N51" s="96" t="s">
        <v>215</v>
      </c>
      <c r="O51" s="107">
        <v>80000</v>
      </c>
      <c r="P51" s="108">
        <f>M51*O51</f>
        <v>6320000</v>
      </c>
      <c r="S51" s="330"/>
    </row>
    <row r="52" spans="1:16" ht="15">
      <c r="A52" s="123"/>
      <c r="B52" s="124"/>
      <c r="C52" s="124"/>
      <c r="D52" s="124"/>
      <c r="E52" s="341"/>
      <c r="F52" s="126" t="s">
        <v>44</v>
      </c>
      <c r="G52" s="105" t="s">
        <v>218</v>
      </c>
      <c r="H52" s="105"/>
      <c r="I52" s="105"/>
      <c r="J52" s="105"/>
      <c r="K52" s="105"/>
      <c r="L52" s="106" t="s">
        <v>197</v>
      </c>
      <c r="M52" s="96">
        <v>58</v>
      </c>
      <c r="N52" s="96" t="s">
        <v>215</v>
      </c>
      <c r="O52" s="107">
        <v>120000</v>
      </c>
      <c r="P52" s="108">
        <f>M52*O52</f>
        <v>6960000</v>
      </c>
    </row>
    <row r="53" spans="1:16" ht="15">
      <c r="A53" s="123"/>
      <c r="B53" s="124"/>
      <c r="C53" s="124"/>
      <c r="D53" s="124"/>
      <c r="E53" s="341"/>
      <c r="F53" s="126"/>
      <c r="G53" s="105"/>
      <c r="H53" s="105"/>
      <c r="I53" s="105"/>
      <c r="J53" s="105"/>
      <c r="K53" s="105"/>
      <c r="L53" s="106"/>
      <c r="M53" s="96"/>
      <c r="N53" s="96"/>
      <c r="O53" s="107"/>
      <c r="P53" s="108"/>
    </row>
    <row r="54" spans="1:18" ht="15">
      <c r="A54" s="123">
        <v>5</v>
      </c>
      <c r="B54" s="124">
        <v>3</v>
      </c>
      <c r="C54" s="124">
        <v>4</v>
      </c>
      <c r="D54" s="124"/>
      <c r="E54" s="125" t="s">
        <v>64</v>
      </c>
      <c r="F54" s="359" t="s">
        <v>219</v>
      </c>
      <c r="G54" s="360"/>
      <c r="H54" s="105"/>
      <c r="I54" s="105"/>
      <c r="J54" s="105"/>
      <c r="K54" s="105"/>
      <c r="L54" s="106"/>
      <c r="M54" s="96"/>
      <c r="N54" s="96"/>
      <c r="O54" s="107"/>
      <c r="P54" s="98">
        <f>SUM(P55:P69)</f>
        <v>36705000</v>
      </c>
      <c r="R54" s="330">
        <f>P54*3%</f>
        <v>1101150</v>
      </c>
    </row>
    <row r="55" spans="1:16" ht="15">
      <c r="A55" s="113"/>
      <c r="B55" s="114"/>
      <c r="C55" s="114"/>
      <c r="D55" s="115"/>
      <c r="E55" s="90"/>
      <c r="F55" s="126" t="s">
        <v>44</v>
      </c>
      <c r="G55" s="361" t="s">
        <v>221</v>
      </c>
      <c r="H55" s="362"/>
      <c r="I55" s="362"/>
      <c r="J55" s="362"/>
      <c r="K55" s="362"/>
      <c r="L55" s="363" t="s">
        <v>197</v>
      </c>
      <c r="M55" s="364">
        <f>2+12</f>
        <v>14</v>
      </c>
      <c r="N55" s="364" t="s">
        <v>196</v>
      </c>
      <c r="O55" s="365">
        <v>45000</v>
      </c>
      <c r="P55" s="366">
        <f>M55*O55</f>
        <v>630000</v>
      </c>
    </row>
    <row r="56" spans="1:16" ht="15">
      <c r="A56" s="113"/>
      <c r="B56" s="114"/>
      <c r="C56" s="114"/>
      <c r="D56" s="115"/>
      <c r="E56" s="90"/>
      <c r="F56" s="126" t="s">
        <v>44</v>
      </c>
      <c r="G56" s="367" t="s">
        <v>222</v>
      </c>
      <c r="H56" s="362"/>
      <c r="I56" s="362"/>
      <c r="J56" s="362"/>
      <c r="K56" s="362"/>
      <c r="L56" s="363" t="s">
        <v>197</v>
      </c>
      <c r="M56" s="364">
        <f>10+33</f>
        <v>43</v>
      </c>
      <c r="N56" s="364" t="s">
        <v>198</v>
      </c>
      <c r="O56" s="365">
        <v>200000</v>
      </c>
      <c r="P56" s="366">
        <f aca="true" t="shared" si="0" ref="P56:P66">M56*O56</f>
        <v>8600000</v>
      </c>
    </row>
    <row r="57" spans="1:16" ht="15">
      <c r="A57" s="113"/>
      <c r="B57" s="114"/>
      <c r="C57" s="114"/>
      <c r="D57" s="115"/>
      <c r="E57" s="90"/>
      <c r="F57" s="126" t="s">
        <v>44</v>
      </c>
      <c r="G57" s="361" t="s">
        <v>223</v>
      </c>
      <c r="H57" s="362"/>
      <c r="I57" s="362"/>
      <c r="J57" s="362"/>
      <c r="K57" s="362"/>
      <c r="L57" s="363" t="s">
        <v>197</v>
      </c>
      <c r="M57" s="364">
        <f>2+6</f>
        <v>8</v>
      </c>
      <c r="N57" s="364" t="s">
        <v>196</v>
      </c>
      <c r="O57" s="365">
        <v>209000</v>
      </c>
      <c r="P57" s="366">
        <f t="shared" si="0"/>
        <v>1672000</v>
      </c>
    </row>
    <row r="58" spans="1:16" ht="15">
      <c r="A58" s="113"/>
      <c r="B58" s="114"/>
      <c r="C58" s="114"/>
      <c r="D58" s="115"/>
      <c r="E58" s="90"/>
      <c r="F58" s="126" t="s">
        <v>44</v>
      </c>
      <c r="G58" s="367" t="s">
        <v>224</v>
      </c>
      <c r="H58" s="362"/>
      <c r="I58" s="362"/>
      <c r="J58" s="362"/>
      <c r="K58" s="362"/>
      <c r="L58" s="363" t="s">
        <v>197</v>
      </c>
      <c r="M58" s="364">
        <f>4+1</f>
        <v>5</v>
      </c>
      <c r="N58" s="364" t="s">
        <v>198</v>
      </c>
      <c r="O58" s="365">
        <v>184000</v>
      </c>
      <c r="P58" s="366">
        <f t="shared" si="0"/>
        <v>920000</v>
      </c>
    </row>
    <row r="59" spans="1:16" ht="15">
      <c r="A59" s="113"/>
      <c r="B59" s="114"/>
      <c r="C59" s="114"/>
      <c r="D59" s="115"/>
      <c r="E59" s="90"/>
      <c r="F59" s="126" t="s">
        <v>44</v>
      </c>
      <c r="G59" s="368" t="s">
        <v>225</v>
      </c>
      <c r="H59" s="362"/>
      <c r="I59" s="362"/>
      <c r="J59" s="362"/>
      <c r="K59" s="362"/>
      <c r="L59" s="363" t="s">
        <v>197</v>
      </c>
      <c r="M59" s="364">
        <v>360</v>
      </c>
      <c r="N59" s="364" t="s">
        <v>207</v>
      </c>
      <c r="O59" s="365">
        <v>25000</v>
      </c>
      <c r="P59" s="366">
        <f t="shared" si="0"/>
        <v>9000000</v>
      </c>
    </row>
    <row r="60" spans="1:23" ht="15">
      <c r="A60" s="113"/>
      <c r="B60" s="114"/>
      <c r="C60" s="114"/>
      <c r="D60" s="115"/>
      <c r="E60" s="90"/>
      <c r="F60" s="126" t="s">
        <v>44</v>
      </c>
      <c r="G60" s="367" t="s">
        <v>226</v>
      </c>
      <c r="H60" s="362"/>
      <c r="I60" s="362"/>
      <c r="J60" s="362"/>
      <c r="K60" s="362"/>
      <c r="L60" s="363" t="s">
        <v>197</v>
      </c>
      <c r="M60" s="364">
        <v>210</v>
      </c>
      <c r="N60" s="364" t="s">
        <v>207</v>
      </c>
      <c r="O60" s="365">
        <v>17000</v>
      </c>
      <c r="P60" s="366">
        <f t="shared" si="0"/>
        <v>3570000</v>
      </c>
      <c r="W60" s="369"/>
    </row>
    <row r="61" spans="1:16" ht="15">
      <c r="A61" s="113"/>
      <c r="B61" s="114"/>
      <c r="C61" s="114"/>
      <c r="D61" s="115"/>
      <c r="E61" s="90"/>
      <c r="F61" s="126" t="s">
        <v>44</v>
      </c>
      <c r="G61" s="361" t="s">
        <v>227</v>
      </c>
      <c r="H61" s="362"/>
      <c r="I61" s="362"/>
      <c r="J61" s="362"/>
      <c r="K61" s="362"/>
      <c r="L61" s="363" t="s">
        <v>197</v>
      </c>
      <c r="M61" s="364">
        <v>30</v>
      </c>
      <c r="N61" s="364" t="s">
        <v>203</v>
      </c>
      <c r="O61" s="365">
        <v>280000</v>
      </c>
      <c r="P61" s="366">
        <f t="shared" si="0"/>
        <v>8400000</v>
      </c>
    </row>
    <row r="62" spans="1:16" ht="15">
      <c r="A62" s="113"/>
      <c r="B62" s="114"/>
      <c r="C62" s="114"/>
      <c r="D62" s="115"/>
      <c r="E62" s="90"/>
      <c r="F62" s="126" t="s">
        <v>44</v>
      </c>
      <c r="G62" s="361" t="s">
        <v>228</v>
      </c>
      <c r="H62" s="362"/>
      <c r="I62" s="362"/>
      <c r="J62" s="362"/>
      <c r="K62" s="362"/>
      <c r="L62" s="363" t="s">
        <v>197</v>
      </c>
      <c r="M62" s="364">
        <v>500</v>
      </c>
      <c r="N62" s="364" t="s">
        <v>211</v>
      </c>
      <c r="O62" s="365">
        <v>3000</v>
      </c>
      <c r="P62" s="366">
        <f t="shared" si="0"/>
        <v>1500000</v>
      </c>
    </row>
    <row r="63" spans="1:16" ht="15">
      <c r="A63" s="113"/>
      <c r="B63" s="114"/>
      <c r="C63" s="114"/>
      <c r="D63" s="115"/>
      <c r="E63" s="90"/>
      <c r="F63" s="126" t="s">
        <v>44</v>
      </c>
      <c r="G63" s="368" t="s">
        <v>229</v>
      </c>
      <c r="H63" s="362"/>
      <c r="I63" s="362"/>
      <c r="J63" s="362"/>
      <c r="K63" s="362"/>
      <c r="L63" s="363" t="s">
        <v>197</v>
      </c>
      <c r="M63" s="364">
        <v>150</v>
      </c>
      <c r="N63" s="364" t="s">
        <v>211</v>
      </c>
      <c r="O63" s="365">
        <v>3000</v>
      </c>
      <c r="P63" s="366">
        <f t="shared" si="0"/>
        <v>450000</v>
      </c>
    </row>
    <row r="64" spans="1:16" ht="15">
      <c r="A64" s="113"/>
      <c r="B64" s="114"/>
      <c r="C64" s="114"/>
      <c r="D64" s="115"/>
      <c r="E64" s="90"/>
      <c r="F64" s="126" t="s">
        <v>44</v>
      </c>
      <c r="G64" s="368" t="s">
        <v>220</v>
      </c>
      <c r="H64" s="362"/>
      <c r="I64" s="362"/>
      <c r="J64" s="362"/>
      <c r="K64" s="362"/>
      <c r="L64" s="363" t="s">
        <v>197</v>
      </c>
      <c r="M64" s="364">
        <v>5</v>
      </c>
      <c r="N64" s="364" t="s">
        <v>203</v>
      </c>
      <c r="O64" s="365">
        <v>115000</v>
      </c>
      <c r="P64" s="366">
        <f t="shared" si="0"/>
        <v>575000</v>
      </c>
    </row>
    <row r="65" spans="1:16" ht="15">
      <c r="A65" s="113"/>
      <c r="B65" s="114"/>
      <c r="C65" s="114"/>
      <c r="D65" s="115"/>
      <c r="E65" s="90"/>
      <c r="F65" s="126" t="s">
        <v>44</v>
      </c>
      <c r="G65" s="368" t="s">
        <v>209</v>
      </c>
      <c r="H65" s="362"/>
      <c r="I65" s="362"/>
      <c r="J65" s="362"/>
      <c r="K65" s="362"/>
      <c r="L65" s="363" t="s">
        <v>197</v>
      </c>
      <c r="M65" s="364">
        <v>20</v>
      </c>
      <c r="N65" s="364" t="s">
        <v>199</v>
      </c>
      <c r="O65" s="365">
        <v>43000</v>
      </c>
      <c r="P65" s="366">
        <f t="shared" si="0"/>
        <v>860000</v>
      </c>
    </row>
    <row r="66" spans="1:16" ht="15">
      <c r="A66" s="113"/>
      <c r="B66" s="114"/>
      <c r="C66" s="114"/>
      <c r="D66" s="115"/>
      <c r="E66" s="90"/>
      <c r="F66" s="126" t="s">
        <v>44</v>
      </c>
      <c r="G66" s="361" t="s">
        <v>230</v>
      </c>
      <c r="H66" s="362"/>
      <c r="I66" s="362"/>
      <c r="J66" s="362"/>
      <c r="K66" s="362"/>
      <c r="L66" s="363" t="s">
        <v>197</v>
      </c>
      <c r="M66" s="364">
        <v>6</v>
      </c>
      <c r="N66" s="364" t="s">
        <v>199</v>
      </c>
      <c r="O66" s="365">
        <v>88000</v>
      </c>
      <c r="P66" s="366">
        <f t="shared" si="0"/>
        <v>528000</v>
      </c>
    </row>
    <row r="67" spans="1:16" ht="15">
      <c r="A67" s="113"/>
      <c r="B67" s="114"/>
      <c r="C67" s="114"/>
      <c r="D67" s="115"/>
      <c r="E67" s="90"/>
      <c r="F67" s="126"/>
      <c r="G67" s="367"/>
      <c r="H67" s="362"/>
      <c r="I67" s="362"/>
      <c r="J67" s="362"/>
      <c r="K67" s="362"/>
      <c r="L67" s="363"/>
      <c r="M67" s="364"/>
      <c r="N67" s="364"/>
      <c r="O67" s="365"/>
      <c r="P67" s="366"/>
    </row>
    <row r="68" spans="1:16" ht="15">
      <c r="A68" s="113"/>
      <c r="B68" s="114"/>
      <c r="C68" s="114"/>
      <c r="D68" s="115"/>
      <c r="E68" s="248"/>
      <c r="F68" s="126"/>
      <c r="G68" s="372"/>
      <c r="H68" s="362"/>
      <c r="I68" s="362"/>
      <c r="J68" s="362"/>
      <c r="K68" s="362"/>
      <c r="L68" s="363"/>
      <c r="M68" s="364"/>
      <c r="N68" s="364"/>
      <c r="O68" s="371"/>
      <c r="P68" s="370"/>
    </row>
    <row r="69" spans="1:16" ht="15">
      <c r="A69" s="113"/>
      <c r="B69" s="114"/>
      <c r="C69" s="114"/>
      <c r="D69" s="115"/>
      <c r="E69" s="248"/>
      <c r="F69" s="126"/>
      <c r="G69" s="361"/>
      <c r="H69" s="362"/>
      <c r="I69" s="362"/>
      <c r="J69" s="362"/>
      <c r="K69" s="362"/>
      <c r="L69" s="363"/>
      <c r="M69" s="364"/>
      <c r="N69" s="364"/>
      <c r="O69" s="371"/>
      <c r="P69" s="370"/>
    </row>
    <row r="70" spans="1:16" ht="15">
      <c r="A70" s="113"/>
      <c r="B70" s="114"/>
      <c r="C70" s="114"/>
      <c r="D70" s="115"/>
      <c r="E70" s="373"/>
      <c r="F70" s="126"/>
      <c r="G70" s="362"/>
      <c r="H70" s="362"/>
      <c r="I70" s="362"/>
      <c r="J70" s="362"/>
      <c r="K70" s="362"/>
      <c r="L70" s="363"/>
      <c r="M70" s="364"/>
      <c r="N70" s="364"/>
      <c r="O70" s="365"/>
      <c r="P70" s="366"/>
    </row>
    <row r="71" spans="1:16" ht="15">
      <c r="A71" s="374"/>
      <c r="B71" s="328"/>
      <c r="C71" s="328"/>
      <c r="D71" s="329"/>
      <c r="E71" s="375"/>
      <c r="F71" s="376"/>
      <c r="G71" s="377"/>
      <c r="H71" s="378"/>
      <c r="I71" s="378"/>
      <c r="J71" s="378"/>
      <c r="K71" s="378"/>
      <c r="L71" s="379"/>
      <c r="M71" s="380"/>
      <c r="N71" s="380"/>
      <c r="O71" s="381"/>
      <c r="P71" s="370"/>
    </row>
    <row r="72" spans="1:16" ht="15.75" thickBot="1">
      <c r="A72" s="488" t="s">
        <v>132</v>
      </c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489"/>
      <c r="N72" s="489"/>
      <c r="O72" s="490"/>
      <c r="P72" s="277">
        <f>P33</f>
        <v>51710000</v>
      </c>
    </row>
    <row r="73" spans="1:16" ht="15">
      <c r="A73" s="278"/>
      <c r="B73" s="279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1"/>
      <c r="N73" s="282"/>
      <c r="O73" s="280"/>
      <c r="P73" s="283"/>
    </row>
    <row r="74" spans="1:16" ht="15">
      <c r="A74" s="285"/>
      <c r="B74" s="279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1"/>
      <c r="N74" s="282"/>
      <c r="O74" s="280"/>
      <c r="P74" s="283"/>
    </row>
    <row r="75" spans="1:16" ht="15">
      <c r="A75" s="285"/>
      <c r="B75" s="279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1"/>
      <c r="N75" s="281"/>
      <c r="O75" s="280"/>
      <c r="P75" s="283"/>
    </row>
    <row r="76" spans="1:16" ht="15">
      <c r="A76" s="285"/>
      <c r="B76" s="279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1"/>
      <c r="N76" s="281"/>
      <c r="O76" s="280"/>
      <c r="P76" s="283"/>
    </row>
    <row r="77" spans="1:16" ht="15">
      <c r="A77" s="285"/>
      <c r="B77" s="279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1"/>
      <c r="N77" s="281"/>
      <c r="O77" s="280"/>
      <c r="P77" s="283"/>
    </row>
    <row r="78" spans="1:16" ht="15">
      <c r="A78" s="444"/>
      <c r="B78" s="445"/>
      <c r="C78" s="445"/>
      <c r="D78" s="445"/>
      <c r="E78" s="445"/>
      <c r="F78" s="445"/>
      <c r="G78" s="445"/>
      <c r="H78" s="445"/>
      <c r="I78" s="280"/>
      <c r="J78" s="280"/>
      <c r="K78" s="280"/>
      <c r="L78" s="280"/>
      <c r="M78" s="286"/>
      <c r="N78" s="445"/>
      <c r="O78" s="445"/>
      <c r="P78" s="283"/>
    </row>
    <row r="79" spans="1:16" ht="15">
      <c r="A79" s="446"/>
      <c r="B79" s="447"/>
      <c r="C79" s="447"/>
      <c r="D79" s="447"/>
      <c r="E79" s="447"/>
      <c r="F79" s="447"/>
      <c r="G79" s="447"/>
      <c r="H79" s="447"/>
      <c r="I79" s="280"/>
      <c r="J79" s="280"/>
      <c r="K79" s="280"/>
      <c r="L79" s="280"/>
      <c r="M79" s="281"/>
      <c r="N79" s="447"/>
      <c r="O79" s="447"/>
      <c r="P79" s="283"/>
    </row>
    <row r="80" spans="1:16" ht="15">
      <c r="A80" s="287"/>
      <c r="B80" s="288"/>
      <c r="C80" s="288"/>
      <c r="D80" s="288"/>
      <c r="E80" s="288"/>
      <c r="F80" s="288"/>
      <c r="G80" s="288"/>
      <c r="H80" s="288"/>
      <c r="I80" s="280"/>
      <c r="J80" s="280"/>
      <c r="K80" s="280"/>
      <c r="L80" s="280"/>
      <c r="M80" s="281"/>
      <c r="N80" s="281"/>
      <c r="O80" s="289"/>
      <c r="P80" s="283"/>
    </row>
    <row r="81" spans="1:16" ht="15">
      <c r="A81" s="290"/>
      <c r="B81" s="284"/>
      <c r="C81" s="284"/>
      <c r="D81" s="291"/>
      <c r="E81" s="284"/>
      <c r="F81" s="284"/>
      <c r="G81" s="292"/>
      <c r="H81" s="293"/>
      <c r="I81" s="284"/>
      <c r="J81" s="284"/>
      <c r="K81" s="284"/>
      <c r="L81" s="284"/>
      <c r="M81" s="282"/>
      <c r="N81" s="282"/>
      <c r="O81" s="284"/>
      <c r="P81" s="294"/>
    </row>
    <row r="82" spans="1:16" ht="15">
      <c r="A82" s="290"/>
      <c r="B82" s="284"/>
      <c r="C82" s="284"/>
      <c r="D82" s="291"/>
      <c r="E82" s="284"/>
      <c r="F82" s="284"/>
      <c r="G82" s="292"/>
      <c r="H82" s="293"/>
      <c r="I82" s="284"/>
      <c r="J82" s="284"/>
      <c r="K82" s="284"/>
      <c r="L82" s="284"/>
      <c r="M82" s="282"/>
      <c r="N82" s="282"/>
      <c r="O82" s="284"/>
      <c r="P82" s="294"/>
    </row>
    <row r="83" spans="1:16" ht="15">
      <c r="A83" s="290"/>
      <c r="B83" s="284"/>
      <c r="C83" s="284"/>
      <c r="D83" s="291"/>
      <c r="E83" s="284"/>
      <c r="F83" s="284"/>
      <c r="G83" s="292"/>
      <c r="H83" s="293"/>
      <c r="I83" s="284"/>
      <c r="J83" s="284"/>
      <c r="K83" s="284"/>
      <c r="L83" s="284"/>
      <c r="M83" s="282"/>
      <c r="N83" s="282"/>
      <c r="O83" s="284"/>
      <c r="P83" s="294"/>
    </row>
    <row r="84" spans="1:16" ht="15">
      <c r="A84" s="290"/>
      <c r="B84" s="284"/>
      <c r="C84" s="284"/>
      <c r="D84" s="291"/>
      <c r="E84" s="284"/>
      <c r="F84" s="284"/>
      <c r="G84" s="292"/>
      <c r="H84" s="293"/>
      <c r="I84" s="284"/>
      <c r="J84" s="284"/>
      <c r="K84" s="284"/>
      <c r="L84" s="284"/>
      <c r="M84" s="282"/>
      <c r="N84" s="282"/>
      <c r="O84" s="284"/>
      <c r="P84" s="294"/>
    </row>
    <row r="85" spans="1:16" ht="15.75" thickBot="1">
      <c r="A85" s="290"/>
      <c r="B85" s="284"/>
      <c r="C85" s="284"/>
      <c r="D85" s="291"/>
      <c r="E85" s="284"/>
      <c r="F85" s="284"/>
      <c r="G85" s="292"/>
      <c r="H85" s="293"/>
      <c r="I85" s="284"/>
      <c r="J85" s="284"/>
      <c r="K85" s="284"/>
      <c r="L85" s="284"/>
      <c r="M85" s="282"/>
      <c r="N85" s="282"/>
      <c r="O85" s="284"/>
      <c r="P85" s="294"/>
    </row>
    <row r="86" spans="1:16" ht="15.75" thickBot="1">
      <c r="A86" s="296" t="s">
        <v>133</v>
      </c>
      <c r="B86" s="462" t="s">
        <v>134</v>
      </c>
      <c r="C86" s="463"/>
      <c r="D86" s="463"/>
      <c r="E86" s="463"/>
      <c r="F86" s="463"/>
      <c r="G86" s="463"/>
      <c r="H86" s="463"/>
      <c r="I86" s="464"/>
      <c r="J86" s="462" t="s">
        <v>135</v>
      </c>
      <c r="K86" s="465"/>
      <c r="L86" s="284"/>
      <c r="M86" s="282"/>
      <c r="N86" s="282"/>
      <c r="O86" s="284"/>
      <c r="P86" s="294"/>
    </row>
    <row r="87" spans="1:16" ht="15.75" thickBot="1">
      <c r="A87" s="298">
        <f>1</f>
        <v>1</v>
      </c>
      <c r="B87" s="299"/>
      <c r="C87" s="300"/>
      <c r="D87" s="300"/>
      <c r="E87" s="300"/>
      <c r="F87" s="300" t="s">
        <v>136</v>
      </c>
      <c r="G87" s="300"/>
      <c r="H87" s="300"/>
      <c r="I87" s="301"/>
      <c r="J87" s="571">
        <f>SUM(P72/4)</f>
        <v>12927500</v>
      </c>
      <c r="K87" s="572"/>
      <c r="L87" s="284"/>
      <c r="M87" s="282"/>
      <c r="N87" s="282"/>
      <c r="O87" s="284"/>
      <c r="P87" s="294"/>
    </row>
    <row r="88" spans="1:16" ht="15.75" thickBot="1">
      <c r="A88" s="298">
        <f>A87+1</f>
        <v>2</v>
      </c>
      <c r="B88" s="299"/>
      <c r="C88" s="300"/>
      <c r="D88" s="300"/>
      <c r="E88" s="300"/>
      <c r="F88" s="300" t="s">
        <v>137</v>
      </c>
      <c r="G88" s="300"/>
      <c r="H88" s="300"/>
      <c r="I88" s="301"/>
      <c r="J88" s="571">
        <f>SUM(J87)</f>
        <v>12927500</v>
      </c>
      <c r="K88" s="572"/>
      <c r="L88" s="284"/>
      <c r="M88" s="282"/>
      <c r="N88" s="282"/>
      <c r="O88" s="284"/>
      <c r="P88" s="294"/>
    </row>
    <row r="89" spans="1:16" ht="15.75" thickBot="1">
      <c r="A89" s="308">
        <f>A88+1</f>
        <v>3</v>
      </c>
      <c r="B89" s="309"/>
      <c r="C89" s="310"/>
      <c r="D89" s="310"/>
      <c r="E89" s="310"/>
      <c r="F89" s="310" t="s">
        <v>138</v>
      </c>
      <c r="G89" s="310"/>
      <c r="H89" s="310"/>
      <c r="I89" s="311"/>
      <c r="J89" s="571">
        <f>SUM(J88)</f>
        <v>12927500</v>
      </c>
      <c r="K89" s="572"/>
      <c r="L89" s="284"/>
      <c r="M89" s="282"/>
      <c r="N89" s="282"/>
      <c r="O89" s="284"/>
      <c r="P89" s="294"/>
    </row>
    <row r="90" spans="1:16" ht="15.75" thickBot="1">
      <c r="A90" s="313">
        <f>A89+1</f>
        <v>4</v>
      </c>
      <c r="B90" s="312"/>
      <c r="C90" s="314"/>
      <c r="D90" s="314"/>
      <c r="E90" s="314"/>
      <c r="F90" s="314" t="s">
        <v>139</v>
      </c>
      <c r="G90" s="314"/>
      <c r="H90" s="314"/>
      <c r="I90" s="315"/>
      <c r="J90" s="571">
        <f>SUM(J89)</f>
        <v>12927500</v>
      </c>
      <c r="K90" s="572"/>
      <c r="L90" s="284"/>
      <c r="M90" s="282"/>
      <c r="N90" s="282"/>
      <c r="O90" s="284"/>
      <c r="P90" s="294"/>
    </row>
    <row r="91" spans="1:16" ht="15">
      <c r="A91" s="290"/>
      <c r="B91" s="284"/>
      <c r="C91" s="284"/>
      <c r="D91" s="291"/>
      <c r="E91" s="284"/>
      <c r="F91" s="284"/>
      <c r="G91" s="292"/>
      <c r="H91" s="293"/>
      <c r="I91" s="284"/>
      <c r="J91" s="284"/>
      <c r="K91" s="284"/>
      <c r="L91" s="284"/>
      <c r="M91" s="282"/>
      <c r="N91" s="282"/>
      <c r="O91" s="284"/>
      <c r="P91" s="294"/>
    </row>
    <row r="92" spans="1:16" ht="15">
      <c r="A92" s="290"/>
      <c r="B92" s="284"/>
      <c r="C92" s="284"/>
      <c r="D92" s="291"/>
      <c r="E92" s="284"/>
      <c r="F92" s="284"/>
      <c r="G92" s="292"/>
      <c r="H92" s="293"/>
      <c r="I92" s="284"/>
      <c r="J92" s="284"/>
      <c r="K92" s="284"/>
      <c r="L92" s="284"/>
      <c r="M92" s="282"/>
      <c r="N92" s="282"/>
      <c r="O92" s="284"/>
      <c r="P92" s="294"/>
    </row>
    <row r="93" spans="1:16" ht="15">
      <c r="A93" s="290"/>
      <c r="B93" s="284"/>
      <c r="C93" s="284"/>
      <c r="D93" s="291"/>
      <c r="E93" s="284"/>
      <c r="F93" s="284"/>
      <c r="G93" s="292"/>
      <c r="H93" s="293"/>
      <c r="I93" s="284"/>
      <c r="J93" s="284"/>
      <c r="K93" s="284"/>
      <c r="L93" s="284"/>
      <c r="M93" s="282"/>
      <c r="N93" s="282"/>
      <c r="O93" s="284"/>
      <c r="P93" s="294"/>
    </row>
    <row r="94" spans="1:16" ht="15">
      <c r="A94" s="290"/>
      <c r="B94" s="284"/>
      <c r="C94" s="284"/>
      <c r="D94" s="291"/>
      <c r="E94" s="284"/>
      <c r="F94" s="284"/>
      <c r="G94" s="292"/>
      <c r="H94" s="293"/>
      <c r="I94" s="284"/>
      <c r="J94" s="284"/>
      <c r="K94" s="284"/>
      <c r="L94" s="284"/>
      <c r="M94" s="282"/>
      <c r="N94" s="282"/>
      <c r="O94" s="284"/>
      <c r="P94" s="294"/>
    </row>
    <row r="95" spans="12:16" ht="15">
      <c r="L95" s="466"/>
      <c r="M95" s="467"/>
      <c r="N95" s="467"/>
      <c r="O95" s="467"/>
      <c r="P95" s="281"/>
    </row>
    <row r="96" spans="12:16" ht="15">
      <c r="L96" s="303"/>
      <c r="M96" s="304"/>
      <c r="N96" s="303"/>
      <c r="O96" s="303"/>
      <c r="P96" s="305"/>
    </row>
    <row r="97" spans="12:16" ht="15">
      <c r="L97" s="303"/>
      <c r="M97" s="304"/>
      <c r="N97" s="303"/>
      <c r="O97" s="303"/>
      <c r="P97" s="305"/>
    </row>
    <row r="98" spans="12:16" ht="15">
      <c r="L98" s="460"/>
      <c r="M98" s="461"/>
      <c r="N98" s="461"/>
      <c r="O98" s="461"/>
      <c r="P98" s="305"/>
    </row>
    <row r="99" spans="12:16" ht="15">
      <c r="L99" s="303"/>
      <c r="M99" s="304"/>
      <c r="N99" s="303"/>
      <c r="O99" s="303"/>
      <c r="P99" s="305"/>
    </row>
  </sheetData>
  <sheetProtection/>
  <mergeCells count="82">
    <mergeCell ref="HF36:HK36"/>
    <mergeCell ref="HV36:IA36"/>
    <mergeCell ref="IL36:IQ36"/>
    <mergeCell ref="FJ36:FO36"/>
    <mergeCell ref="FZ36:GE36"/>
    <mergeCell ref="GP36:GU36"/>
    <mergeCell ref="DN36:DS36"/>
    <mergeCell ref="ED36:EI36"/>
    <mergeCell ref="ET36:EY36"/>
    <mergeCell ref="BR36:BW36"/>
    <mergeCell ref="CH36:CM36"/>
    <mergeCell ref="CX36:DC36"/>
    <mergeCell ref="AL36:AQ36"/>
    <mergeCell ref="BB36:BG36"/>
    <mergeCell ref="J89:K89"/>
    <mergeCell ref="J90:K90"/>
    <mergeCell ref="A72:O72"/>
    <mergeCell ref="A78:H78"/>
    <mergeCell ref="N78:O78"/>
    <mergeCell ref="G42:K42"/>
    <mergeCell ref="B86:I86"/>
    <mergeCell ref="J86:K86"/>
    <mergeCell ref="M23:P23"/>
    <mergeCell ref="V36:AA36"/>
    <mergeCell ref="P30:P31"/>
    <mergeCell ref="A32:E32"/>
    <mergeCell ref="F32:K32"/>
    <mergeCell ref="F33:K33"/>
    <mergeCell ref="F34:K34"/>
    <mergeCell ref="A24:P25"/>
    <mergeCell ref="A26:P26"/>
    <mergeCell ref="A27:P27"/>
    <mergeCell ref="L95:O95"/>
    <mergeCell ref="L98:O98"/>
    <mergeCell ref="F36:K36"/>
    <mergeCell ref="F40:K40"/>
    <mergeCell ref="A79:H79"/>
    <mergeCell ref="N79:O79"/>
    <mergeCell ref="J87:K87"/>
    <mergeCell ref="J88:K88"/>
    <mergeCell ref="A16:P16"/>
    <mergeCell ref="A17:F17"/>
    <mergeCell ref="G17:L17"/>
    <mergeCell ref="M17:P17"/>
    <mergeCell ref="G41:K41"/>
    <mergeCell ref="A20:F21"/>
    <mergeCell ref="G20:L20"/>
    <mergeCell ref="M20:P20"/>
    <mergeCell ref="G21:L21"/>
    <mergeCell ref="M21:P21"/>
    <mergeCell ref="F28:K31"/>
    <mergeCell ref="L28:L31"/>
    <mergeCell ref="M28:P29"/>
    <mergeCell ref="A29:E29"/>
    <mergeCell ref="A30:E30"/>
    <mergeCell ref="M30:M31"/>
    <mergeCell ref="A11:G11"/>
    <mergeCell ref="N30:N31"/>
    <mergeCell ref="A22:F22"/>
    <mergeCell ref="G22:L22"/>
    <mergeCell ref="M22:P22"/>
    <mergeCell ref="A23:F23"/>
    <mergeCell ref="G23:L23"/>
    <mergeCell ref="A12:G12"/>
    <mergeCell ref="A13:G13"/>
    <mergeCell ref="A14:G14"/>
    <mergeCell ref="A7:G7"/>
    <mergeCell ref="A8:G8"/>
    <mergeCell ref="J8:L8"/>
    <mergeCell ref="A9:G9"/>
    <mergeCell ref="J9:O9"/>
    <mergeCell ref="A10:G10"/>
    <mergeCell ref="G18:L18"/>
    <mergeCell ref="M18:P18"/>
    <mergeCell ref="A19:F19"/>
    <mergeCell ref="G19:L19"/>
    <mergeCell ref="M19:P19"/>
    <mergeCell ref="H2:N2"/>
    <mergeCell ref="H3:N3"/>
    <mergeCell ref="H4:N4"/>
    <mergeCell ref="H5:N5"/>
    <mergeCell ref="H6:N6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1"/>
  <sheetViews>
    <sheetView zoomScalePageLayoutView="0" workbookViewId="0" topLeftCell="A1">
      <selection activeCell="A1" sqref="A1:P73"/>
    </sheetView>
  </sheetViews>
  <sheetFormatPr defaultColWidth="9.140625" defaultRowHeight="15"/>
  <cols>
    <col min="1" max="1" width="3.00390625" style="4" customWidth="1"/>
    <col min="2" max="2" width="2.421875" style="4" customWidth="1"/>
    <col min="3" max="3" width="2.140625" style="4" customWidth="1"/>
    <col min="4" max="4" width="4.7109375" style="4" hidden="1" customWidth="1"/>
    <col min="5" max="5" width="2.8515625" style="4" customWidth="1"/>
    <col min="6" max="6" width="2.7109375" style="4" customWidth="1"/>
    <col min="7" max="7" width="3.28125" style="4" customWidth="1"/>
    <col min="8" max="8" width="1.8515625" style="4" customWidth="1"/>
    <col min="9" max="9" width="15.7109375" style="4" customWidth="1"/>
    <col min="10" max="10" width="4.7109375" style="4" customWidth="1"/>
    <col min="11" max="11" width="8.7109375" style="4" customWidth="1"/>
    <col min="12" max="12" width="14.8515625" style="4" customWidth="1"/>
    <col min="13" max="14" width="6.8515625" style="318" customWidth="1"/>
    <col min="15" max="15" width="13.8515625" style="4" customWidth="1"/>
    <col min="16" max="16" width="15.8515625" style="319" customWidth="1"/>
    <col min="17" max="17" width="11.7109375" style="4" bestFit="1" customWidth="1"/>
    <col min="18" max="18" width="9.140625" style="4" customWidth="1"/>
    <col min="19" max="19" width="12.8515625" style="4" bestFit="1" customWidth="1"/>
    <col min="20" max="20" width="13.57421875" style="4" bestFit="1" customWidth="1"/>
    <col min="21" max="21" width="11.28125" style="4" bestFit="1" customWidth="1"/>
    <col min="22" max="23" width="9.140625" style="4" customWidth="1"/>
    <col min="24" max="24" width="11.28125" style="4" bestFit="1" customWidth="1"/>
    <col min="25" max="26" width="15.28125" style="4" bestFit="1" customWidth="1"/>
    <col min="27" max="16384" width="9.140625" style="4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1"/>
      <c r="P1" s="3"/>
    </row>
    <row r="2" spans="1:16" ht="12.75">
      <c r="A2" s="5"/>
      <c r="B2" s="6"/>
      <c r="C2" s="6"/>
      <c r="D2" s="6"/>
      <c r="E2" s="6"/>
      <c r="F2" s="6"/>
      <c r="G2" s="7"/>
      <c r="H2" s="560"/>
      <c r="I2" s="561"/>
      <c r="J2" s="561"/>
      <c r="K2" s="561"/>
      <c r="L2" s="561"/>
      <c r="M2" s="561"/>
      <c r="N2" s="562"/>
      <c r="O2" s="8"/>
      <c r="P2" s="9"/>
    </row>
    <row r="3" spans="1:16" ht="12.75">
      <c r="A3" s="10"/>
      <c r="B3" s="11"/>
      <c r="C3" s="11"/>
      <c r="D3" s="11"/>
      <c r="E3" s="11"/>
      <c r="F3" s="11"/>
      <c r="G3" s="12"/>
      <c r="H3" s="563"/>
      <c r="I3" s="564"/>
      <c r="J3" s="564"/>
      <c r="K3" s="564"/>
      <c r="L3" s="564"/>
      <c r="M3" s="564"/>
      <c r="N3" s="565"/>
      <c r="O3" s="13"/>
      <c r="P3" s="14"/>
    </row>
    <row r="4" spans="1:16" ht="13.5" thickBot="1">
      <c r="A4" s="10"/>
      <c r="B4" s="11"/>
      <c r="C4" s="11"/>
      <c r="D4" s="11"/>
      <c r="E4" s="11"/>
      <c r="F4" s="11"/>
      <c r="G4" s="12"/>
      <c r="H4" s="566"/>
      <c r="I4" s="567"/>
      <c r="J4" s="567"/>
      <c r="K4" s="567"/>
      <c r="L4" s="567"/>
      <c r="M4" s="567"/>
      <c r="N4" s="568"/>
      <c r="O4" s="13"/>
      <c r="P4" s="14"/>
    </row>
    <row r="5" spans="1:16" ht="12.75">
      <c r="A5" s="15"/>
      <c r="B5" s="16"/>
      <c r="C5" s="16"/>
      <c r="D5" s="16"/>
      <c r="E5" s="16"/>
      <c r="F5" s="16"/>
      <c r="G5" s="17"/>
      <c r="H5" s="483" t="s">
        <v>0</v>
      </c>
      <c r="I5" s="484"/>
      <c r="J5" s="484"/>
      <c r="K5" s="484"/>
      <c r="L5" s="484"/>
      <c r="M5" s="484"/>
      <c r="N5" s="485"/>
      <c r="O5" s="18"/>
      <c r="P5" s="19"/>
    </row>
    <row r="6" spans="1:16" ht="13.5" thickBot="1">
      <c r="A6" s="20"/>
      <c r="B6" s="21"/>
      <c r="C6" s="21"/>
      <c r="D6" s="21"/>
      <c r="E6" s="21"/>
      <c r="F6" s="21"/>
      <c r="G6" s="22"/>
      <c r="H6" s="491" t="s">
        <v>1</v>
      </c>
      <c r="I6" s="492"/>
      <c r="J6" s="492"/>
      <c r="K6" s="492"/>
      <c r="L6" s="492"/>
      <c r="M6" s="492"/>
      <c r="N6" s="493"/>
      <c r="O6" s="23"/>
      <c r="P6" s="24"/>
    </row>
    <row r="7" spans="1:16" ht="12.75">
      <c r="A7" s="569"/>
      <c r="B7" s="570"/>
      <c r="C7" s="570"/>
      <c r="D7" s="570"/>
      <c r="E7" s="570"/>
      <c r="F7" s="570"/>
      <c r="G7" s="570"/>
      <c r="H7" s="25"/>
      <c r="I7" s="26"/>
      <c r="J7" s="27"/>
      <c r="K7" s="26"/>
      <c r="L7" s="26"/>
      <c r="M7" s="28"/>
      <c r="N7" s="29"/>
      <c r="O7" s="25"/>
      <c r="P7" s="30"/>
    </row>
    <row r="8" spans="1:16" ht="12.75">
      <c r="A8" s="525"/>
      <c r="B8" s="526"/>
      <c r="C8" s="526"/>
      <c r="D8" s="526"/>
      <c r="E8" s="526"/>
      <c r="F8" s="526"/>
      <c r="G8" s="526"/>
      <c r="H8" s="31"/>
      <c r="I8" s="32"/>
      <c r="J8" s="33"/>
      <c r="K8" s="32"/>
      <c r="L8" s="32"/>
      <c r="M8" s="34"/>
      <c r="N8" s="35"/>
      <c r="O8" s="31"/>
      <c r="P8" s="36"/>
    </row>
    <row r="9" spans="1:16" ht="12.75">
      <c r="A9" s="525" t="s">
        <v>2</v>
      </c>
      <c r="B9" s="526"/>
      <c r="C9" s="526"/>
      <c r="D9" s="526"/>
      <c r="E9" s="526"/>
      <c r="F9" s="526"/>
      <c r="G9" s="526"/>
      <c r="H9" s="37" t="s">
        <v>3</v>
      </c>
      <c r="I9" s="38">
        <v>4</v>
      </c>
      <c r="J9" s="552" t="s">
        <v>140</v>
      </c>
      <c r="K9" s="552"/>
      <c r="L9" s="552"/>
      <c r="M9" s="39"/>
      <c r="N9" s="35"/>
      <c r="O9" s="31"/>
      <c r="P9" s="36"/>
    </row>
    <row r="10" spans="1:16" ht="12.75">
      <c r="A10" s="526" t="s">
        <v>4</v>
      </c>
      <c r="B10" s="526"/>
      <c r="C10" s="526"/>
      <c r="D10" s="526"/>
      <c r="E10" s="526"/>
      <c r="F10" s="526"/>
      <c r="G10" s="526"/>
      <c r="H10" s="4" t="s">
        <v>3</v>
      </c>
      <c r="I10" s="40">
        <v>4.2</v>
      </c>
      <c r="J10" s="552" t="s">
        <v>320</v>
      </c>
      <c r="K10" s="552"/>
      <c r="L10" s="552"/>
      <c r="M10" s="552"/>
      <c r="N10" s="552"/>
      <c r="O10" s="552"/>
      <c r="P10" s="41"/>
    </row>
    <row r="11" spans="1:16" ht="12.75">
      <c r="A11" s="525" t="s">
        <v>5</v>
      </c>
      <c r="B11" s="526"/>
      <c r="C11" s="526"/>
      <c r="D11" s="526"/>
      <c r="E11" s="526"/>
      <c r="F11" s="526"/>
      <c r="G11" s="526"/>
      <c r="H11" s="31" t="s">
        <v>3</v>
      </c>
      <c r="I11" s="42" t="s">
        <v>321</v>
      </c>
      <c r="J11" s="43" t="s">
        <v>322</v>
      </c>
      <c r="K11" s="43"/>
      <c r="L11" s="43"/>
      <c r="M11" s="43"/>
      <c r="N11" s="35"/>
      <c r="O11" s="31"/>
      <c r="P11" s="36"/>
    </row>
    <row r="12" spans="1:16" ht="12.75">
      <c r="A12" s="525" t="s">
        <v>6</v>
      </c>
      <c r="B12" s="526"/>
      <c r="C12" s="526"/>
      <c r="D12" s="526"/>
      <c r="E12" s="526"/>
      <c r="F12" s="526"/>
      <c r="G12" s="526"/>
      <c r="H12" s="31" t="s">
        <v>3</v>
      </c>
      <c r="I12" s="32" t="s">
        <v>7</v>
      </c>
      <c r="J12" s="44"/>
      <c r="K12" s="45"/>
      <c r="L12" s="45"/>
      <c r="M12" s="39"/>
      <c r="N12" s="35"/>
      <c r="O12" s="31"/>
      <c r="P12" s="36"/>
    </row>
    <row r="13" spans="1:16" ht="12.75">
      <c r="A13" s="525" t="s">
        <v>8</v>
      </c>
      <c r="B13" s="526"/>
      <c r="C13" s="526"/>
      <c r="D13" s="526"/>
      <c r="E13" s="526"/>
      <c r="F13" s="526"/>
      <c r="G13" s="526"/>
      <c r="H13" s="31" t="s">
        <v>3</v>
      </c>
      <c r="I13" s="46" t="s">
        <v>9</v>
      </c>
      <c r="J13" s="44"/>
      <c r="K13" s="45"/>
      <c r="L13" s="45"/>
      <c r="M13" s="39"/>
      <c r="N13" s="35"/>
      <c r="O13" s="31"/>
      <c r="P13" s="36"/>
    </row>
    <row r="14" spans="1:24" ht="12.75">
      <c r="A14" s="525" t="s">
        <v>10</v>
      </c>
      <c r="B14" s="526"/>
      <c r="C14" s="526"/>
      <c r="D14" s="526"/>
      <c r="E14" s="526"/>
      <c r="F14" s="526"/>
      <c r="G14" s="526"/>
      <c r="H14" s="31" t="s">
        <v>3</v>
      </c>
      <c r="I14" s="47">
        <f>P16</f>
        <v>15031124.44</v>
      </c>
      <c r="J14" s="44"/>
      <c r="K14" s="45"/>
      <c r="L14" s="45"/>
      <c r="M14" s="39"/>
      <c r="N14" s="35"/>
      <c r="O14" s="31"/>
      <c r="P14" s="36"/>
      <c r="X14" s="4">
        <f>780000*1.5%</f>
        <v>11700</v>
      </c>
    </row>
    <row r="15" spans="1:24" ht="12.75">
      <c r="A15" s="525" t="s">
        <v>11</v>
      </c>
      <c r="B15" s="526"/>
      <c r="C15" s="526"/>
      <c r="D15" s="526"/>
      <c r="E15" s="526"/>
      <c r="F15" s="526"/>
      <c r="G15" s="526"/>
      <c r="H15" s="31" t="s">
        <v>3</v>
      </c>
      <c r="I15" s="32" t="s">
        <v>9</v>
      </c>
      <c r="J15" s="44"/>
      <c r="K15" s="45"/>
      <c r="L15" s="45"/>
      <c r="M15" s="39"/>
      <c r="N15" s="35"/>
      <c r="O15" s="31"/>
      <c r="P15" s="36"/>
      <c r="X15" s="297">
        <f>780000-X14</f>
        <v>768300</v>
      </c>
    </row>
    <row r="16" spans="1:16" ht="12.75">
      <c r="A16" s="48" t="s">
        <v>12</v>
      </c>
      <c r="B16" s="49"/>
      <c r="C16" s="49"/>
      <c r="D16" s="49"/>
      <c r="E16" s="49"/>
      <c r="F16" s="49"/>
      <c r="G16" s="49"/>
      <c r="H16" s="50" t="s">
        <v>3</v>
      </c>
      <c r="I16" s="51"/>
      <c r="J16" s="52"/>
      <c r="K16" s="49"/>
      <c r="L16" s="49"/>
      <c r="M16" s="53"/>
      <c r="N16" s="54"/>
      <c r="O16" s="55" t="s">
        <v>197</v>
      </c>
      <c r="P16" s="56">
        <f>SUM(P35)</f>
        <v>15031124.44</v>
      </c>
    </row>
    <row r="17" spans="1:21" ht="13.5" thickBot="1">
      <c r="A17" s="527" t="s">
        <v>13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9"/>
      <c r="U17" s="297">
        <f>4500000*6%</f>
        <v>270000</v>
      </c>
    </row>
    <row r="18" spans="1:24" ht="13.5" thickBot="1">
      <c r="A18" s="553" t="s">
        <v>14</v>
      </c>
      <c r="B18" s="553"/>
      <c r="C18" s="553"/>
      <c r="D18" s="553"/>
      <c r="E18" s="553"/>
      <c r="F18" s="553"/>
      <c r="G18" s="553" t="s">
        <v>15</v>
      </c>
      <c r="H18" s="553"/>
      <c r="I18" s="553"/>
      <c r="J18" s="553"/>
      <c r="K18" s="553"/>
      <c r="L18" s="553"/>
      <c r="M18" s="553" t="s">
        <v>16</v>
      </c>
      <c r="N18" s="553"/>
      <c r="O18" s="553"/>
      <c r="P18" s="553"/>
      <c r="U18" s="4">
        <f>100/110</f>
        <v>0.9090909090909091</v>
      </c>
      <c r="X18" s="306">
        <f>X15-600000</f>
        <v>168300</v>
      </c>
    </row>
    <row r="19" spans="1:16" ht="23.25" customHeight="1">
      <c r="A19" s="57" t="s">
        <v>17</v>
      </c>
      <c r="B19" s="58"/>
      <c r="C19" s="58"/>
      <c r="D19" s="58"/>
      <c r="E19" s="58"/>
      <c r="F19" s="59"/>
      <c r="G19" s="554" t="s">
        <v>325</v>
      </c>
      <c r="H19" s="555"/>
      <c r="I19" s="555"/>
      <c r="J19" s="555"/>
      <c r="K19" s="555"/>
      <c r="L19" s="556"/>
      <c r="M19" s="557" t="s">
        <v>301</v>
      </c>
      <c r="N19" s="558"/>
      <c r="O19" s="558"/>
      <c r="P19" s="559"/>
    </row>
    <row r="20" spans="1:16" ht="12.75">
      <c r="A20" s="515" t="s">
        <v>18</v>
      </c>
      <c r="B20" s="516"/>
      <c r="C20" s="516"/>
      <c r="D20" s="516"/>
      <c r="E20" s="516"/>
      <c r="F20" s="517"/>
      <c r="G20" s="518" t="s">
        <v>19</v>
      </c>
      <c r="H20" s="516"/>
      <c r="I20" s="516"/>
      <c r="J20" s="516"/>
      <c r="K20" s="516"/>
      <c r="L20" s="517"/>
      <c r="M20" s="530">
        <f>P16</f>
        <v>15031124.44</v>
      </c>
      <c r="N20" s="531"/>
      <c r="O20" s="531"/>
      <c r="P20" s="532"/>
    </row>
    <row r="21" spans="1:16" ht="12.75">
      <c r="A21" s="545" t="s">
        <v>20</v>
      </c>
      <c r="B21" s="478"/>
      <c r="C21" s="478"/>
      <c r="D21" s="478"/>
      <c r="E21" s="478"/>
      <c r="F21" s="478"/>
      <c r="G21" s="60" t="s">
        <v>323</v>
      </c>
      <c r="H21" s="61"/>
      <c r="I21" s="61"/>
      <c r="J21" s="61"/>
      <c r="K21" s="61"/>
      <c r="L21" s="62"/>
      <c r="M21" s="546" t="s">
        <v>301</v>
      </c>
      <c r="N21" s="547"/>
      <c r="O21" s="547"/>
      <c r="P21" s="548"/>
    </row>
    <row r="22" spans="1:16" ht="1.5" customHeight="1" hidden="1">
      <c r="A22" s="536"/>
      <c r="B22" s="537"/>
      <c r="C22" s="537"/>
      <c r="D22" s="537"/>
      <c r="E22" s="537"/>
      <c r="F22" s="538"/>
      <c r="G22" s="549"/>
      <c r="H22" s="550"/>
      <c r="I22" s="550"/>
      <c r="J22" s="550"/>
      <c r="K22" s="550"/>
      <c r="L22" s="551"/>
      <c r="M22" s="512" t="s">
        <v>302</v>
      </c>
      <c r="N22" s="513"/>
      <c r="O22" s="513"/>
      <c r="P22" s="514"/>
    </row>
    <row r="23" spans="1:16" ht="20.25" customHeight="1">
      <c r="A23" s="533" t="s">
        <v>21</v>
      </c>
      <c r="B23" s="534"/>
      <c r="C23" s="534"/>
      <c r="D23" s="534"/>
      <c r="E23" s="534"/>
      <c r="F23" s="535"/>
      <c r="G23" s="539" t="s">
        <v>303</v>
      </c>
      <c r="H23" s="540"/>
      <c r="I23" s="540"/>
      <c r="J23" s="540"/>
      <c r="K23" s="540"/>
      <c r="L23" s="541"/>
      <c r="M23" s="600" t="s">
        <v>304</v>
      </c>
      <c r="N23" s="600"/>
      <c r="O23" s="600"/>
      <c r="P23" s="600"/>
    </row>
    <row r="24" spans="1:16" ht="21" customHeight="1">
      <c r="A24" s="536"/>
      <c r="B24" s="537"/>
      <c r="C24" s="537"/>
      <c r="D24" s="537"/>
      <c r="E24" s="537"/>
      <c r="F24" s="538"/>
      <c r="G24" s="601" t="s">
        <v>324</v>
      </c>
      <c r="H24" s="602"/>
      <c r="I24" s="602"/>
      <c r="J24" s="602"/>
      <c r="K24" s="602"/>
      <c r="L24" s="603"/>
      <c r="M24" s="604" t="s">
        <v>306</v>
      </c>
      <c r="N24" s="605"/>
      <c r="O24" s="605"/>
      <c r="P24" s="606"/>
    </row>
    <row r="25" spans="1:16" ht="13.5" thickBot="1">
      <c r="A25" s="519" t="s">
        <v>22</v>
      </c>
      <c r="B25" s="520"/>
      <c r="C25" s="520"/>
      <c r="D25" s="520"/>
      <c r="E25" s="520"/>
      <c r="F25" s="521"/>
      <c r="G25" s="518" t="s">
        <v>149</v>
      </c>
      <c r="H25" s="516"/>
      <c r="I25" s="516"/>
      <c r="J25" s="516"/>
      <c r="K25" s="516"/>
      <c r="L25" s="517"/>
      <c r="M25" s="522"/>
      <c r="N25" s="523"/>
      <c r="O25" s="523"/>
      <c r="P25" s="524"/>
    </row>
    <row r="26" spans="1:25" ht="12.75">
      <c r="A26" s="476" t="s">
        <v>300</v>
      </c>
      <c r="B26" s="477"/>
      <c r="C26" s="477"/>
      <c r="D26" s="477"/>
      <c r="E26" s="477"/>
      <c r="F26" s="477"/>
      <c r="G26" s="478"/>
      <c r="H26" s="478"/>
      <c r="I26" s="478"/>
      <c r="J26" s="478"/>
      <c r="K26" s="478"/>
      <c r="L26" s="478"/>
      <c r="M26" s="477"/>
      <c r="N26" s="477"/>
      <c r="O26" s="477"/>
      <c r="P26" s="479"/>
      <c r="Y26" s="4">
        <v>195000000</v>
      </c>
    </row>
    <row r="27" spans="1:25" ht="13.5" thickBot="1">
      <c r="A27" s="480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2"/>
      <c r="Y27" s="4">
        <f>100/110</f>
        <v>0.9090909090909091</v>
      </c>
    </row>
    <row r="28" spans="1:27" ht="15">
      <c r="A28" s="483" t="s">
        <v>23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5"/>
      <c r="Y28" s="330">
        <f>Y26*Y27</f>
        <v>177272727.27272728</v>
      </c>
      <c r="Z28" s="331">
        <f>Y28*1.5%</f>
        <v>2659090.909090909</v>
      </c>
      <c r="AA28">
        <v>25000</v>
      </c>
    </row>
    <row r="29" spans="1:26" ht="15.75" thickBot="1">
      <c r="A29" s="491" t="s">
        <v>24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3"/>
      <c r="Z29" s="331">
        <f>Y28*10%</f>
        <v>17727272.72727273</v>
      </c>
    </row>
    <row r="30" spans="1:16" ht="12.75">
      <c r="A30" s="67"/>
      <c r="B30" s="68"/>
      <c r="C30" s="68"/>
      <c r="D30" s="68"/>
      <c r="E30" s="68"/>
      <c r="F30" s="494" t="s">
        <v>25</v>
      </c>
      <c r="G30" s="495"/>
      <c r="H30" s="495"/>
      <c r="I30" s="495"/>
      <c r="J30" s="495"/>
      <c r="K30" s="495"/>
      <c r="L30" s="500" t="s">
        <v>12</v>
      </c>
      <c r="M30" s="503" t="s">
        <v>26</v>
      </c>
      <c r="N30" s="504"/>
      <c r="O30" s="504"/>
      <c r="P30" s="505"/>
    </row>
    <row r="31" spans="1:20" ht="13.5" thickBot="1">
      <c r="A31" s="509" t="s">
        <v>27</v>
      </c>
      <c r="B31" s="510"/>
      <c r="C31" s="510"/>
      <c r="D31" s="510"/>
      <c r="E31" s="511"/>
      <c r="F31" s="496"/>
      <c r="G31" s="497"/>
      <c r="H31" s="497"/>
      <c r="I31" s="497"/>
      <c r="J31" s="497"/>
      <c r="K31" s="497"/>
      <c r="L31" s="501"/>
      <c r="M31" s="506"/>
      <c r="N31" s="507"/>
      <c r="O31" s="507"/>
      <c r="P31" s="508"/>
      <c r="T31" s="50"/>
    </row>
    <row r="32" spans="1:16" ht="12.75">
      <c r="A32" s="509" t="s">
        <v>28</v>
      </c>
      <c r="B32" s="510"/>
      <c r="C32" s="510"/>
      <c r="D32" s="510"/>
      <c r="E32" s="511"/>
      <c r="F32" s="496"/>
      <c r="G32" s="497"/>
      <c r="H32" s="497"/>
      <c r="I32" s="497"/>
      <c r="J32" s="497"/>
      <c r="K32" s="497"/>
      <c r="L32" s="501"/>
      <c r="M32" s="454" t="s">
        <v>29</v>
      </c>
      <c r="N32" s="456" t="s">
        <v>30</v>
      </c>
      <c r="O32" s="69" t="s">
        <v>31</v>
      </c>
      <c r="P32" s="458" t="s">
        <v>32</v>
      </c>
    </row>
    <row r="33" spans="1:16" ht="13.5" thickBot="1">
      <c r="A33" s="70"/>
      <c r="B33" s="71"/>
      <c r="C33" s="71"/>
      <c r="D33" s="71"/>
      <c r="E33" s="72"/>
      <c r="F33" s="498"/>
      <c r="G33" s="499"/>
      <c r="H33" s="499"/>
      <c r="I33" s="499"/>
      <c r="J33" s="499"/>
      <c r="K33" s="499"/>
      <c r="L33" s="502"/>
      <c r="M33" s="455"/>
      <c r="N33" s="457"/>
      <c r="O33" s="73" t="s">
        <v>33</v>
      </c>
      <c r="P33" s="459"/>
    </row>
    <row r="34" spans="1:16" ht="13.5" thickBot="1">
      <c r="A34" s="468">
        <v>1</v>
      </c>
      <c r="B34" s="469"/>
      <c r="C34" s="469"/>
      <c r="D34" s="469"/>
      <c r="E34" s="470"/>
      <c r="F34" s="471">
        <v>2</v>
      </c>
      <c r="G34" s="469"/>
      <c r="H34" s="469"/>
      <c r="I34" s="469"/>
      <c r="J34" s="469"/>
      <c r="K34" s="472"/>
      <c r="L34" s="74">
        <v>3</v>
      </c>
      <c r="M34" s="75">
        <v>4</v>
      </c>
      <c r="N34" s="75">
        <v>5</v>
      </c>
      <c r="O34" s="76">
        <v>6</v>
      </c>
      <c r="P34" s="77" t="s">
        <v>34</v>
      </c>
    </row>
    <row r="35" spans="1:21" ht="12.75">
      <c r="A35" s="78">
        <v>5</v>
      </c>
      <c r="B35" s="79"/>
      <c r="C35" s="79"/>
      <c r="D35" s="79"/>
      <c r="E35" s="80"/>
      <c r="F35" s="473" t="s">
        <v>35</v>
      </c>
      <c r="G35" s="474"/>
      <c r="H35" s="474"/>
      <c r="I35" s="474"/>
      <c r="J35" s="474"/>
      <c r="K35" s="475"/>
      <c r="L35" s="81"/>
      <c r="M35" s="81"/>
      <c r="N35" s="81"/>
      <c r="O35" s="82"/>
      <c r="P35" s="83">
        <f>SUM(P36)</f>
        <v>15031124.44</v>
      </c>
      <c r="U35" s="339"/>
    </row>
    <row r="36" spans="1:26" ht="12.75">
      <c r="A36" s="84">
        <v>5</v>
      </c>
      <c r="B36" s="85">
        <v>2</v>
      </c>
      <c r="C36" s="85"/>
      <c r="D36" s="85"/>
      <c r="E36" s="86"/>
      <c r="F36" s="438" t="s">
        <v>36</v>
      </c>
      <c r="G36" s="439"/>
      <c r="H36" s="439"/>
      <c r="I36" s="439"/>
      <c r="J36" s="439"/>
      <c r="K36" s="440"/>
      <c r="L36" s="87"/>
      <c r="M36" s="88"/>
      <c r="N36" s="88"/>
      <c r="O36" s="82"/>
      <c r="P36" s="83">
        <f>P37+P47+P51</f>
        <v>15031124.44</v>
      </c>
      <c r="Z36" s="4">
        <v>225000000</v>
      </c>
    </row>
    <row r="37" spans="1:26" s="99" customFormat="1" ht="12.75">
      <c r="A37" s="113">
        <v>5</v>
      </c>
      <c r="B37" s="114">
        <v>2</v>
      </c>
      <c r="C37" s="114">
        <v>1</v>
      </c>
      <c r="D37" s="115"/>
      <c r="E37" s="116"/>
      <c r="F37" s="117" t="s">
        <v>37</v>
      </c>
      <c r="G37" s="118"/>
      <c r="H37" s="118"/>
      <c r="I37" s="118"/>
      <c r="J37" s="118"/>
      <c r="K37" s="105"/>
      <c r="L37" s="106"/>
      <c r="M37" s="96"/>
      <c r="N37" s="96"/>
      <c r="O37" s="107"/>
      <c r="P37" s="326">
        <f>P38+P43</f>
        <v>705000</v>
      </c>
      <c r="Z37" s="99">
        <f>Z36-190000000</f>
        <v>35000000</v>
      </c>
    </row>
    <row r="38" spans="1:16" s="99" customFormat="1" ht="12.75">
      <c r="A38" s="89">
        <v>5</v>
      </c>
      <c r="B38" s="90">
        <v>2</v>
      </c>
      <c r="C38" s="90">
        <v>1</v>
      </c>
      <c r="D38" s="119"/>
      <c r="E38" s="120" t="s">
        <v>52</v>
      </c>
      <c r="F38" s="448" t="s">
        <v>184</v>
      </c>
      <c r="G38" s="449"/>
      <c r="H38" s="449"/>
      <c r="I38" s="449"/>
      <c r="J38" s="449"/>
      <c r="K38" s="450"/>
      <c r="L38" s="95"/>
      <c r="M38" s="96"/>
      <c r="N38" s="96"/>
      <c r="O38" s="107"/>
      <c r="P38" s="98">
        <f>SUM(P39:P41)</f>
        <v>105000</v>
      </c>
    </row>
    <row r="39" spans="1:16" s="99" customFormat="1" ht="12.75">
      <c r="A39" s="100"/>
      <c r="B39" s="101"/>
      <c r="C39" s="101"/>
      <c r="D39" s="102"/>
      <c r="E39" s="121"/>
      <c r="F39" s="104" t="s">
        <v>44</v>
      </c>
      <c r="G39" s="105" t="s">
        <v>188</v>
      </c>
      <c r="H39" s="105"/>
      <c r="I39" s="105"/>
      <c r="J39" s="105"/>
      <c r="K39" s="105"/>
      <c r="L39" s="106" t="s">
        <v>197</v>
      </c>
      <c r="M39" s="96">
        <v>10</v>
      </c>
      <c r="N39" s="96" t="s">
        <v>47</v>
      </c>
      <c r="O39" s="107">
        <v>3500</v>
      </c>
      <c r="P39" s="122">
        <f>M39*O39</f>
        <v>35000</v>
      </c>
    </row>
    <row r="40" spans="1:16" s="99" customFormat="1" ht="13.5" thickBot="1">
      <c r="A40" s="327"/>
      <c r="B40" s="328"/>
      <c r="C40" s="328"/>
      <c r="D40" s="329"/>
      <c r="E40" s="103"/>
      <c r="F40" s="104" t="s">
        <v>44</v>
      </c>
      <c r="G40" s="105" t="s">
        <v>185</v>
      </c>
      <c r="H40" s="105"/>
      <c r="I40" s="105"/>
      <c r="J40" s="105"/>
      <c r="K40" s="105"/>
      <c r="L40" s="106" t="s">
        <v>197</v>
      </c>
      <c r="M40" s="96">
        <v>10</v>
      </c>
      <c r="N40" s="96" t="s">
        <v>47</v>
      </c>
      <c r="O40" s="107">
        <v>2000</v>
      </c>
      <c r="P40" s="122">
        <f>M40*O40</f>
        <v>20000</v>
      </c>
    </row>
    <row r="41" spans="1:16" s="99" customFormat="1" ht="13.5" thickBot="1">
      <c r="A41" s="335"/>
      <c r="B41" s="101"/>
      <c r="C41" s="101"/>
      <c r="D41" s="337"/>
      <c r="E41" s="103"/>
      <c r="F41" s="104" t="s">
        <v>44</v>
      </c>
      <c r="G41" s="105" t="s">
        <v>187</v>
      </c>
      <c r="H41" s="105"/>
      <c r="I41" s="105"/>
      <c r="J41" s="105"/>
      <c r="K41" s="105"/>
      <c r="L41" s="106" t="s">
        <v>197</v>
      </c>
      <c r="M41" s="96">
        <v>10</v>
      </c>
      <c r="N41" s="96" t="s">
        <v>47</v>
      </c>
      <c r="O41" s="107">
        <v>5000</v>
      </c>
      <c r="P41" s="122">
        <f>M41*O41</f>
        <v>50000</v>
      </c>
    </row>
    <row r="42" spans="1:16" s="99" customFormat="1" ht="13.5" thickBot="1">
      <c r="A42" s="336"/>
      <c r="B42" s="336"/>
      <c r="C42" s="338"/>
      <c r="D42" s="337"/>
      <c r="E42" s="103"/>
      <c r="F42" s="104"/>
      <c r="G42" s="105"/>
      <c r="H42" s="105"/>
      <c r="I42" s="105"/>
      <c r="J42" s="105"/>
      <c r="K42" s="105"/>
      <c r="L42" s="106"/>
      <c r="M42" s="96"/>
      <c r="N42" s="96"/>
      <c r="O42" s="107"/>
      <c r="P42" s="122"/>
    </row>
    <row r="43" spans="1:16" s="99" customFormat="1" ht="12.75">
      <c r="A43" s="92">
        <v>5</v>
      </c>
      <c r="B43" s="93">
        <v>2</v>
      </c>
      <c r="C43" s="93">
        <v>1</v>
      </c>
      <c r="D43" s="94">
        <v>1</v>
      </c>
      <c r="E43" s="248" t="s">
        <v>38</v>
      </c>
      <c r="F43" s="448" t="s">
        <v>39</v>
      </c>
      <c r="G43" s="449"/>
      <c r="H43" s="449"/>
      <c r="I43" s="449"/>
      <c r="J43" s="449"/>
      <c r="K43" s="450"/>
      <c r="L43" s="95"/>
      <c r="M43" s="96"/>
      <c r="N43" s="96"/>
      <c r="O43" s="97"/>
      <c r="P43" s="98">
        <f>SUM(P44:P45)</f>
        <v>600000</v>
      </c>
    </row>
    <row r="44" spans="1:16" s="99" customFormat="1" ht="12.75">
      <c r="A44" s="100"/>
      <c r="B44" s="101"/>
      <c r="C44" s="101"/>
      <c r="D44" s="102"/>
      <c r="E44" s="103"/>
      <c r="F44" s="104" t="s">
        <v>44</v>
      </c>
      <c r="G44" s="105" t="s">
        <v>160</v>
      </c>
      <c r="H44" s="105"/>
      <c r="I44" s="105"/>
      <c r="J44" s="105"/>
      <c r="K44" s="105"/>
      <c r="L44" s="106" t="s">
        <v>197</v>
      </c>
      <c r="M44" s="96">
        <v>30</v>
      </c>
      <c r="N44" s="96" t="s">
        <v>186</v>
      </c>
      <c r="O44" s="107">
        <v>5000</v>
      </c>
      <c r="P44" s="108">
        <f>O44*M44</f>
        <v>150000</v>
      </c>
    </row>
    <row r="45" spans="1:16" s="99" customFormat="1" ht="12.75">
      <c r="A45" s="100"/>
      <c r="B45" s="101"/>
      <c r="C45" s="101"/>
      <c r="D45" s="102"/>
      <c r="E45" s="103"/>
      <c r="F45" s="104" t="s">
        <v>44</v>
      </c>
      <c r="G45" s="105" t="s">
        <v>161</v>
      </c>
      <c r="H45" s="105"/>
      <c r="I45" s="105"/>
      <c r="J45" s="105"/>
      <c r="K45" s="105"/>
      <c r="L45" s="106" t="s">
        <v>197</v>
      </c>
      <c r="M45" s="96">
        <v>30</v>
      </c>
      <c r="N45" s="96" t="s">
        <v>186</v>
      </c>
      <c r="O45" s="107">
        <v>15000</v>
      </c>
      <c r="P45" s="108">
        <f>M45*O45</f>
        <v>450000</v>
      </c>
    </row>
    <row r="46" spans="1:16" s="99" customFormat="1" ht="12.75">
      <c r="A46" s="327"/>
      <c r="B46" s="328"/>
      <c r="C46" s="328"/>
      <c r="D46" s="329"/>
      <c r="E46" s="103"/>
      <c r="F46" s="104"/>
      <c r="G46" s="105"/>
      <c r="H46" s="105"/>
      <c r="I46" s="105"/>
      <c r="J46" s="105"/>
      <c r="K46" s="105"/>
      <c r="L46" s="106"/>
      <c r="M46" s="96"/>
      <c r="N46" s="96"/>
      <c r="O46" s="107"/>
      <c r="P46" s="108"/>
    </row>
    <row r="47" spans="1:16" s="99" customFormat="1" ht="12.75">
      <c r="A47" s="89">
        <v>5</v>
      </c>
      <c r="B47" s="90">
        <v>2</v>
      </c>
      <c r="C47" s="90">
        <v>2</v>
      </c>
      <c r="D47" s="332"/>
      <c r="E47" s="90"/>
      <c r="F47" s="117" t="s">
        <v>41</v>
      </c>
      <c r="G47" s="105"/>
      <c r="H47" s="105"/>
      <c r="I47" s="333"/>
      <c r="J47" s="333"/>
      <c r="K47" s="334"/>
      <c r="L47" s="106"/>
      <c r="M47" s="96"/>
      <c r="N47" s="96"/>
      <c r="O47" s="107"/>
      <c r="P47" s="321">
        <f>P48</f>
        <v>800000</v>
      </c>
    </row>
    <row r="48" spans="1:23" s="99" customFormat="1" ht="24" customHeight="1">
      <c r="A48" s="123">
        <v>5</v>
      </c>
      <c r="B48" s="124">
        <v>2</v>
      </c>
      <c r="C48" s="124">
        <v>2</v>
      </c>
      <c r="D48" s="124"/>
      <c r="E48" s="125" t="s">
        <v>42</v>
      </c>
      <c r="F48" s="578" t="s">
        <v>43</v>
      </c>
      <c r="G48" s="576"/>
      <c r="H48" s="576"/>
      <c r="I48" s="576"/>
      <c r="J48" s="576"/>
      <c r="K48" s="577"/>
      <c r="L48" s="106"/>
      <c r="M48" s="96"/>
      <c r="N48" s="96"/>
      <c r="O48" s="107"/>
      <c r="P48" s="321">
        <f>P49</f>
        <v>800000</v>
      </c>
      <c r="W48" s="99">
        <f>12*7</f>
        <v>84</v>
      </c>
    </row>
    <row r="49" spans="1:16" s="99" customFormat="1" ht="27.75" customHeight="1">
      <c r="A49" s="113"/>
      <c r="B49" s="114"/>
      <c r="C49" s="114"/>
      <c r="D49" s="115"/>
      <c r="E49" s="90"/>
      <c r="F49" s="343" t="s">
        <v>44</v>
      </c>
      <c r="G49" s="579" t="s">
        <v>327</v>
      </c>
      <c r="H49" s="579"/>
      <c r="I49" s="579"/>
      <c r="J49" s="579"/>
      <c r="K49" s="580"/>
      <c r="L49" s="344" t="s">
        <v>197</v>
      </c>
      <c r="M49" s="345">
        <v>8</v>
      </c>
      <c r="N49" s="345" t="s">
        <v>45</v>
      </c>
      <c r="O49" s="346">
        <v>100000</v>
      </c>
      <c r="P49" s="347">
        <f>M49*O49</f>
        <v>800000</v>
      </c>
    </row>
    <row r="50" spans="1:16" s="99" customFormat="1" ht="12.75">
      <c r="A50" s="113"/>
      <c r="B50" s="114"/>
      <c r="C50" s="114"/>
      <c r="D50" s="115"/>
      <c r="E50" s="90"/>
      <c r="F50" s="126"/>
      <c r="G50" s="105"/>
      <c r="H50" s="105"/>
      <c r="I50" s="105"/>
      <c r="J50" s="105"/>
      <c r="K50" s="105"/>
      <c r="L50" s="106"/>
      <c r="M50" s="96"/>
      <c r="N50" s="96"/>
      <c r="O50" s="107"/>
      <c r="P50" s="108"/>
    </row>
    <row r="51" spans="1:16" s="99" customFormat="1" ht="20.25" customHeight="1">
      <c r="A51" s="89">
        <v>5</v>
      </c>
      <c r="B51" s="90">
        <v>2</v>
      </c>
      <c r="C51" s="90">
        <v>7</v>
      </c>
      <c r="D51" s="119"/>
      <c r="E51" s="120"/>
      <c r="F51" s="593" t="s">
        <v>313</v>
      </c>
      <c r="G51" s="594"/>
      <c r="H51" s="594"/>
      <c r="I51" s="594"/>
      <c r="J51" s="594"/>
      <c r="K51" s="595"/>
      <c r="L51" s="106"/>
      <c r="M51" s="96"/>
      <c r="N51" s="96"/>
      <c r="O51" s="107"/>
      <c r="P51" s="98">
        <f>P52</f>
        <v>13526124.44</v>
      </c>
    </row>
    <row r="52" spans="1:28" ht="22.5" customHeight="1">
      <c r="A52" s="100">
        <v>5</v>
      </c>
      <c r="B52" s="90">
        <v>2</v>
      </c>
      <c r="C52" s="90">
        <v>7</v>
      </c>
      <c r="D52" s="119"/>
      <c r="E52" s="120" t="s">
        <v>52</v>
      </c>
      <c r="F52" s="593" t="s">
        <v>314</v>
      </c>
      <c r="G52" s="594"/>
      <c r="H52" s="594"/>
      <c r="I52" s="594"/>
      <c r="J52" s="594"/>
      <c r="K52" s="595"/>
      <c r="L52" s="106"/>
      <c r="M52" s="106"/>
      <c r="N52" s="96"/>
      <c r="O52" s="107"/>
      <c r="P52" s="434">
        <f>P53</f>
        <v>13526124.44</v>
      </c>
      <c r="Q52"/>
      <c r="R52"/>
      <c r="S52"/>
      <c r="T52"/>
      <c r="U52"/>
      <c r="V52"/>
      <c r="W52"/>
      <c r="X52"/>
      <c r="Y52"/>
      <c r="Z52"/>
      <c r="AA52"/>
      <c r="AB52"/>
    </row>
    <row r="53" spans="1:28" ht="15">
      <c r="A53" s="113"/>
      <c r="B53" s="114"/>
      <c r="C53" s="114"/>
      <c r="D53" s="115"/>
      <c r="E53" s="114"/>
      <c r="F53" s="376" t="s">
        <v>44</v>
      </c>
      <c r="G53" s="360" t="s">
        <v>326</v>
      </c>
      <c r="H53" s="360"/>
      <c r="I53" s="360"/>
      <c r="J53" s="360"/>
      <c r="K53" s="360"/>
      <c r="L53" s="427" t="s">
        <v>197</v>
      </c>
      <c r="M53" s="428">
        <v>1</v>
      </c>
      <c r="N53" s="428" t="s">
        <v>153</v>
      </c>
      <c r="O53" s="429">
        <v>13526124.44</v>
      </c>
      <c r="P53" s="433">
        <f>M53*O53</f>
        <v>13526124.44</v>
      </c>
      <c r="Q53"/>
      <c r="R53"/>
      <c r="S53"/>
      <c r="T53"/>
      <c r="U53"/>
      <c r="V53"/>
      <c r="W53"/>
      <c r="X53"/>
      <c r="Y53"/>
      <c r="Z53"/>
      <c r="AA53"/>
      <c r="AB53"/>
    </row>
    <row r="54" spans="1:28" ht="15">
      <c r="A54" s="145"/>
      <c r="B54" s="145"/>
      <c r="C54" s="145"/>
      <c r="D54" s="145"/>
      <c r="E54" s="145"/>
      <c r="F54" s="596"/>
      <c r="G54" s="597"/>
      <c r="H54" s="597"/>
      <c r="I54" s="597"/>
      <c r="J54" s="597"/>
      <c r="K54" s="598"/>
      <c r="L54" s="145"/>
      <c r="M54" s="430"/>
      <c r="N54" s="430"/>
      <c r="O54" s="431"/>
      <c r="P54" s="432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</row>
    <row r="55" spans="1:28" ht="15">
      <c r="A55" s="599" t="s">
        <v>132</v>
      </c>
      <c r="B55" s="599"/>
      <c r="C55" s="599"/>
      <c r="D55" s="599"/>
      <c r="E55" s="599"/>
      <c r="F55" s="599"/>
      <c r="G55" s="599"/>
      <c r="H55" s="599"/>
      <c r="I55" s="599"/>
      <c r="J55" s="599"/>
      <c r="K55" s="599"/>
      <c r="L55" s="599"/>
      <c r="M55" s="599"/>
      <c r="N55" s="599"/>
      <c r="O55" s="599"/>
      <c r="P55" s="436">
        <f>P35</f>
        <v>15031124.44</v>
      </c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</row>
    <row r="56" spans="1:28" ht="15">
      <c r="A56" s="285"/>
      <c r="B56" s="279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1"/>
      <c r="N56" s="282"/>
      <c r="O56" s="280"/>
      <c r="P56" s="283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</row>
    <row r="57" spans="1:28" ht="15">
      <c r="A57" s="285"/>
      <c r="B57" s="279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1"/>
      <c r="N57" s="282"/>
      <c r="O57" s="280"/>
      <c r="P57" s="283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</row>
    <row r="58" spans="1:28" ht="15">
      <c r="A58" s="285"/>
      <c r="B58" s="279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1"/>
      <c r="N58" s="281"/>
      <c r="O58" s="280"/>
      <c r="P58" s="283"/>
      <c r="Q58" s="284"/>
      <c r="R58" s="284"/>
      <c r="S58" s="284"/>
      <c r="T58" s="437">
        <f>O53-750000</f>
        <v>12776124.44</v>
      </c>
      <c r="U58" s="284"/>
      <c r="V58" s="284"/>
      <c r="W58" s="284"/>
      <c r="X58" s="284"/>
      <c r="Y58" s="284"/>
      <c r="Z58" s="284"/>
      <c r="AA58" s="284"/>
      <c r="AB58" s="284"/>
    </row>
    <row r="59" spans="1:28" ht="15">
      <c r="A59" s="285"/>
      <c r="B59" s="279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1"/>
      <c r="N59" s="281"/>
      <c r="O59" s="280"/>
      <c r="P59" s="283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</row>
    <row r="60" spans="1:28" ht="15">
      <c r="A60" s="285"/>
      <c r="B60" s="279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1"/>
      <c r="N60" s="281"/>
      <c r="O60" s="280"/>
      <c r="P60" s="283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</row>
    <row r="61" spans="1:28" ht="15">
      <c r="A61" s="444"/>
      <c r="B61" s="445"/>
      <c r="C61" s="445"/>
      <c r="D61" s="445"/>
      <c r="E61" s="445"/>
      <c r="F61" s="445"/>
      <c r="G61" s="445"/>
      <c r="H61" s="445"/>
      <c r="I61" s="280"/>
      <c r="J61" s="280"/>
      <c r="K61" s="280"/>
      <c r="L61" s="280"/>
      <c r="M61" s="286"/>
      <c r="N61" s="445"/>
      <c r="O61" s="445"/>
      <c r="P61" s="283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</row>
    <row r="62" spans="1:16" s="284" customFormat="1" ht="15">
      <c r="A62" s="446"/>
      <c r="B62" s="447"/>
      <c r="C62" s="447"/>
      <c r="D62" s="447"/>
      <c r="E62" s="447"/>
      <c r="F62" s="447"/>
      <c r="G62" s="447"/>
      <c r="H62" s="447"/>
      <c r="I62" s="280"/>
      <c r="J62" s="280"/>
      <c r="K62" s="280"/>
      <c r="L62" s="280"/>
      <c r="M62" s="281"/>
      <c r="N62" s="447"/>
      <c r="O62" s="447"/>
      <c r="P62" s="294"/>
    </row>
    <row r="63" spans="1:16" s="284" customFormat="1" ht="15">
      <c r="A63" s="287"/>
      <c r="B63" s="288"/>
      <c r="C63" s="288"/>
      <c r="D63" s="288"/>
      <c r="E63" s="288"/>
      <c r="F63" s="288"/>
      <c r="G63" s="288"/>
      <c r="H63" s="288"/>
      <c r="I63" s="280"/>
      <c r="J63" s="280"/>
      <c r="K63" s="280"/>
      <c r="L63" s="280"/>
      <c r="M63" s="281"/>
      <c r="N63" s="281"/>
      <c r="O63" s="289"/>
      <c r="P63" s="294"/>
    </row>
    <row r="64" spans="1:16" s="284" customFormat="1" ht="15">
      <c r="A64" s="290"/>
      <c r="D64" s="291"/>
      <c r="G64" s="292"/>
      <c r="H64" s="293"/>
      <c r="M64" s="282"/>
      <c r="N64" s="282"/>
      <c r="P64" s="294"/>
    </row>
    <row r="65" spans="1:16" s="284" customFormat="1" ht="15">
      <c r="A65" s="290"/>
      <c r="D65" s="291"/>
      <c r="G65" s="292"/>
      <c r="H65" s="293"/>
      <c r="M65" s="282"/>
      <c r="N65" s="282"/>
      <c r="P65" s="294"/>
    </row>
    <row r="66" spans="1:16" s="284" customFormat="1" ht="15">
      <c r="A66" s="290"/>
      <c r="D66" s="291"/>
      <c r="G66" s="292"/>
      <c r="H66" s="293"/>
      <c r="M66" s="282"/>
      <c r="N66" s="282"/>
      <c r="P66" s="294"/>
    </row>
    <row r="67" spans="1:16" s="284" customFormat="1" ht="15">
      <c r="A67" s="290"/>
      <c r="D67" s="291"/>
      <c r="G67" s="292"/>
      <c r="H67" s="293"/>
      <c r="M67" s="282"/>
      <c r="N67" s="282"/>
      <c r="P67" s="294"/>
    </row>
    <row r="68" spans="1:28" s="284" customFormat="1" ht="15.75" thickBot="1">
      <c r="A68" s="290"/>
      <c r="D68" s="291"/>
      <c r="G68" s="292"/>
      <c r="H68" s="293"/>
      <c r="M68" s="282"/>
      <c r="N68" s="282"/>
      <c r="P68" s="294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</row>
    <row r="69" spans="1:28" s="284" customFormat="1" ht="15.75" thickBot="1">
      <c r="A69" s="296" t="s">
        <v>133</v>
      </c>
      <c r="B69" s="462" t="s">
        <v>134</v>
      </c>
      <c r="C69" s="463"/>
      <c r="D69" s="463"/>
      <c r="E69" s="463"/>
      <c r="F69" s="463"/>
      <c r="G69" s="463"/>
      <c r="H69" s="463"/>
      <c r="I69" s="464"/>
      <c r="J69" s="462" t="s">
        <v>135</v>
      </c>
      <c r="K69" s="465"/>
      <c r="M69" s="282"/>
      <c r="N69" s="282"/>
      <c r="P69" s="294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</row>
    <row r="70" spans="1:28" s="284" customFormat="1" ht="15.75" thickBot="1">
      <c r="A70" s="298">
        <f>1</f>
        <v>1</v>
      </c>
      <c r="B70" s="299"/>
      <c r="C70" s="300"/>
      <c r="D70" s="300"/>
      <c r="E70" s="300"/>
      <c r="F70" s="300" t="s">
        <v>136</v>
      </c>
      <c r="G70" s="300"/>
      <c r="H70" s="300"/>
      <c r="I70" s="301"/>
      <c r="J70" s="571">
        <f>P53/4</f>
        <v>3381531.11</v>
      </c>
      <c r="K70" s="572"/>
      <c r="M70" s="282"/>
      <c r="N70" s="282"/>
      <c r="P70" s="294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</row>
    <row r="71" spans="1:28" s="284" customFormat="1" ht="15.75" thickBot="1">
      <c r="A71" s="298">
        <f>A70+1</f>
        <v>2</v>
      </c>
      <c r="B71" s="299"/>
      <c r="C71" s="300"/>
      <c r="D71" s="300"/>
      <c r="E71" s="300"/>
      <c r="F71" s="300" t="s">
        <v>137</v>
      </c>
      <c r="G71" s="300"/>
      <c r="H71" s="300"/>
      <c r="I71" s="301"/>
      <c r="J71" s="571">
        <f>P53/4</f>
        <v>3381531.11</v>
      </c>
      <c r="K71" s="572"/>
      <c r="M71" s="282"/>
      <c r="N71" s="282"/>
      <c r="P71" s="294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</row>
    <row r="72" spans="1:28" s="284" customFormat="1" ht="15.75" thickBot="1">
      <c r="A72" s="308">
        <f>A71+1</f>
        <v>3</v>
      </c>
      <c r="B72" s="309"/>
      <c r="C72" s="310"/>
      <c r="D72" s="310"/>
      <c r="E72" s="310"/>
      <c r="F72" s="310" t="s">
        <v>138</v>
      </c>
      <c r="G72" s="310"/>
      <c r="H72" s="310"/>
      <c r="I72" s="311"/>
      <c r="J72" s="571">
        <f>P53/4</f>
        <v>3381531.11</v>
      </c>
      <c r="K72" s="572"/>
      <c r="M72" s="282"/>
      <c r="N72" s="282"/>
      <c r="P72" s="294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</row>
    <row r="73" spans="1:28" s="284" customFormat="1" ht="15.75" thickBot="1">
      <c r="A73" s="313">
        <f>A72+1</f>
        <v>4</v>
      </c>
      <c r="B73" s="312"/>
      <c r="C73" s="314"/>
      <c r="D73" s="314"/>
      <c r="E73" s="314"/>
      <c r="F73" s="314" t="s">
        <v>139</v>
      </c>
      <c r="G73" s="314"/>
      <c r="H73" s="314"/>
      <c r="I73" s="315"/>
      <c r="J73" s="571">
        <f>P53/4</f>
        <v>3381531.11</v>
      </c>
      <c r="K73" s="572"/>
      <c r="M73" s="282"/>
      <c r="N73" s="282"/>
      <c r="P73" s="294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</row>
    <row r="74" spans="1:28" s="284" customFormat="1" ht="15">
      <c r="A74" s="290"/>
      <c r="D74" s="291"/>
      <c r="G74" s="292"/>
      <c r="H74" s="293"/>
      <c r="M74" s="282"/>
      <c r="N74" s="282"/>
      <c r="P74" s="294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</row>
    <row r="75" spans="1:28" s="284" customFormat="1" ht="15">
      <c r="A75" s="290"/>
      <c r="D75" s="291"/>
      <c r="G75" s="292"/>
      <c r="H75" s="293"/>
      <c r="M75" s="282"/>
      <c r="N75" s="282"/>
      <c r="P75" s="29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s="280" customFormat="1" ht="15">
      <c r="A76" s="290"/>
      <c r="B76" s="284"/>
      <c r="C76" s="284"/>
      <c r="D76" s="291"/>
      <c r="E76" s="284"/>
      <c r="F76" s="284"/>
      <c r="G76" s="292"/>
      <c r="H76" s="293"/>
      <c r="I76" s="284"/>
      <c r="J76" s="284"/>
      <c r="K76" s="284"/>
      <c r="L76" s="284"/>
      <c r="M76" s="282"/>
      <c r="N76" s="282"/>
      <c r="O76" s="284"/>
      <c r="P76" s="281"/>
      <c r="Q76" s="4"/>
      <c r="R76" s="4"/>
      <c r="S76" s="297"/>
      <c r="T76" s="4"/>
      <c r="U76" s="4"/>
      <c r="V76" s="4"/>
      <c r="W76" s="4"/>
      <c r="X76" s="4"/>
      <c r="Y76" s="4"/>
      <c r="Z76" s="4"/>
      <c r="AA76" s="4"/>
      <c r="AB76" s="4"/>
    </row>
    <row r="77" spans="1:28" s="280" customFormat="1" ht="15">
      <c r="A77" s="290"/>
      <c r="B77" s="284"/>
      <c r="C77" s="284"/>
      <c r="D77" s="291"/>
      <c r="E77" s="284"/>
      <c r="F77" s="284"/>
      <c r="G77" s="292"/>
      <c r="H77" s="293"/>
      <c r="I77" s="284"/>
      <c r="J77" s="284"/>
      <c r="K77" s="284"/>
      <c r="L77" s="284"/>
      <c r="M77" s="282"/>
      <c r="N77" s="282"/>
      <c r="O77" s="284"/>
      <c r="P77" s="305"/>
      <c r="Q77" s="4"/>
      <c r="R77" s="4"/>
      <c r="S77" s="306"/>
      <c r="T77" s="4"/>
      <c r="U77" s="4"/>
      <c r="V77" s="4"/>
      <c r="W77" s="4"/>
      <c r="X77" s="4"/>
      <c r="Y77" s="4"/>
      <c r="Z77" s="4"/>
      <c r="AA77" s="4"/>
      <c r="AB77" s="4"/>
    </row>
    <row r="78" spans="12:28" s="280" customFormat="1" ht="15">
      <c r="L78" s="466"/>
      <c r="M78" s="467"/>
      <c r="N78" s="467"/>
      <c r="O78" s="467"/>
      <c r="P78" s="305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2:28" s="280" customFormat="1" ht="15">
      <c r="L79" s="303"/>
      <c r="M79" s="304"/>
      <c r="N79" s="303"/>
      <c r="O79" s="303"/>
      <c r="P79" s="305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2:28" s="280" customFormat="1" ht="15">
      <c r="L80" s="303"/>
      <c r="M80" s="304"/>
      <c r="N80" s="303"/>
      <c r="O80" s="303"/>
      <c r="P80" s="305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2:28" s="280" customFormat="1" ht="15">
      <c r="L81" s="460"/>
      <c r="M81" s="461"/>
      <c r="N81" s="461"/>
      <c r="O81" s="461"/>
      <c r="P81" s="305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2:28" s="280" customFormat="1" ht="15.75" thickBot="1">
      <c r="L82" s="303"/>
      <c r="M82" s="304"/>
      <c r="N82" s="303"/>
      <c r="O82" s="303"/>
      <c r="P82" s="305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s="280" customFormat="1" ht="15">
      <c r="A83" s="303"/>
      <c r="B83" s="303"/>
      <c r="C83" s="303"/>
      <c r="D83" s="303"/>
      <c r="E83" s="303"/>
      <c r="F83" s="303"/>
      <c r="G83" s="303"/>
      <c r="H83" s="303"/>
      <c r="I83" s="303"/>
      <c r="J83" s="303"/>
      <c r="K83" s="325"/>
      <c r="L83" s="303"/>
      <c r="M83" s="304"/>
      <c r="N83" s="303"/>
      <c r="O83" s="303"/>
      <c r="P83" s="305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s="280" customFormat="1" ht="15">
      <c r="A84" s="303"/>
      <c r="B84" s="303"/>
      <c r="C84" s="303"/>
      <c r="D84" s="303"/>
      <c r="E84" s="303"/>
      <c r="F84" s="303"/>
      <c r="G84" s="303"/>
      <c r="H84" s="303"/>
      <c r="I84" s="303"/>
      <c r="J84" s="303"/>
      <c r="K84" s="316"/>
      <c r="L84" s="303"/>
      <c r="M84" s="304"/>
      <c r="N84" s="303"/>
      <c r="O84" s="303"/>
      <c r="P84" s="305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s="280" customFormat="1" ht="15">
      <c r="A85" s="303"/>
      <c r="B85" s="303"/>
      <c r="C85" s="303"/>
      <c r="D85" s="303"/>
      <c r="E85" s="303"/>
      <c r="F85" s="303"/>
      <c r="G85" s="303"/>
      <c r="H85" s="303"/>
      <c r="I85" s="303"/>
      <c r="J85" s="303"/>
      <c r="K85" s="316"/>
      <c r="L85" s="303"/>
      <c r="M85" s="304"/>
      <c r="N85" s="303"/>
      <c r="O85" s="303"/>
      <c r="P85" s="305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s="295" customFormat="1" ht="12.75">
      <c r="A86" s="303"/>
      <c r="B86" s="303"/>
      <c r="C86" s="303"/>
      <c r="D86" s="303"/>
      <c r="E86" s="303"/>
      <c r="F86" s="303"/>
      <c r="G86" s="303"/>
      <c r="H86" s="303"/>
      <c r="I86" s="303"/>
      <c r="J86" s="303"/>
      <c r="K86" s="316"/>
      <c r="L86" s="303">
        <f>P53/2</f>
        <v>6763062.22</v>
      </c>
      <c r="M86" s="304"/>
      <c r="N86" s="303"/>
      <c r="O86" s="303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s="295" customFormat="1" ht="12.75">
      <c r="A87" s="303"/>
      <c r="B87" s="303"/>
      <c r="C87" s="303"/>
      <c r="D87" s="303"/>
      <c r="E87" s="303"/>
      <c r="F87" s="303"/>
      <c r="G87" s="303"/>
      <c r="H87" s="303"/>
      <c r="I87" s="303"/>
      <c r="J87" s="303"/>
      <c r="K87" s="316"/>
      <c r="L87" s="303"/>
      <c r="M87" s="304"/>
      <c r="N87" s="303"/>
      <c r="O87" s="303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3:28" s="295" customFormat="1" ht="12.75">
      <c r="M88" s="317"/>
      <c r="N88" s="317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3:28" s="295" customFormat="1" ht="12.75">
      <c r="M89" s="317"/>
      <c r="N89" s="317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15" ht="12.75">
      <c r="A90" s="295"/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317"/>
      <c r="N90" s="317"/>
      <c r="O90" s="295"/>
    </row>
    <row r="91" spans="1:15" ht="12.75">
      <c r="A91" s="295"/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317"/>
      <c r="N91" s="317"/>
      <c r="O91" s="295"/>
    </row>
  </sheetData>
  <sheetProtection/>
  <mergeCells count="72">
    <mergeCell ref="A7:G7"/>
    <mergeCell ref="G19:L19"/>
    <mergeCell ref="M19:P19"/>
    <mergeCell ref="A20:F20"/>
    <mergeCell ref="G20:L20"/>
    <mergeCell ref="M20:P20"/>
    <mergeCell ref="A13:G13"/>
    <mergeCell ref="A14:G14"/>
    <mergeCell ref="A15:G15"/>
    <mergeCell ref="A17:P17"/>
    <mergeCell ref="H2:N2"/>
    <mergeCell ref="H3:N3"/>
    <mergeCell ref="H4:N4"/>
    <mergeCell ref="H5:N5"/>
    <mergeCell ref="H6:N6"/>
    <mergeCell ref="A34:E34"/>
    <mergeCell ref="F34:K34"/>
    <mergeCell ref="G22:L22"/>
    <mergeCell ref="M22:P22"/>
    <mergeCell ref="A12:G12"/>
    <mergeCell ref="A8:G8"/>
    <mergeCell ref="A9:G9"/>
    <mergeCell ref="J9:L9"/>
    <mergeCell ref="A10:G10"/>
    <mergeCell ref="J10:O10"/>
    <mergeCell ref="A11:G11"/>
    <mergeCell ref="A18:F18"/>
    <mergeCell ref="G18:L18"/>
    <mergeCell ref="M18:P18"/>
    <mergeCell ref="A23:F24"/>
    <mergeCell ref="G23:L23"/>
    <mergeCell ref="M23:P23"/>
    <mergeCell ref="G24:L24"/>
    <mergeCell ref="M24:P24"/>
    <mergeCell ref="A21:F22"/>
    <mergeCell ref="M21:P21"/>
    <mergeCell ref="A25:F25"/>
    <mergeCell ref="G25:L25"/>
    <mergeCell ref="M25:P25"/>
    <mergeCell ref="F30:K33"/>
    <mergeCell ref="L30:L33"/>
    <mergeCell ref="M30:P31"/>
    <mergeCell ref="A31:E31"/>
    <mergeCell ref="A32:E32"/>
    <mergeCell ref="M32:M33"/>
    <mergeCell ref="N32:N33"/>
    <mergeCell ref="A62:H62"/>
    <mergeCell ref="N62:O62"/>
    <mergeCell ref="B69:I69"/>
    <mergeCell ref="J69:K69"/>
    <mergeCell ref="J70:K70"/>
    <mergeCell ref="N61:O61"/>
    <mergeCell ref="J72:K72"/>
    <mergeCell ref="J73:K73"/>
    <mergeCell ref="L78:O78"/>
    <mergeCell ref="L81:O81"/>
    <mergeCell ref="J71:K71"/>
    <mergeCell ref="F43:K43"/>
    <mergeCell ref="F48:K48"/>
    <mergeCell ref="G49:K49"/>
    <mergeCell ref="A55:O55"/>
    <mergeCell ref="A61:H61"/>
    <mergeCell ref="A26:P27"/>
    <mergeCell ref="A28:P28"/>
    <mergeCell ref="A29:P29"/>
    <mergeCell ref="F51:K51"/>
    <mergeCell ref="F52:K52"/>
    <mergeCell ref="F54:K54"/>
    <mergeCell ref="P32:P33"/>
    <mergeCell ref="F38:K38"/>
    <mergeCell ref="F35:K35"/>
    <mergeCell ref="F36:K36"/>
  </mergeCells>
  <printOptions/>
  <pageMargins left="0.7" right="0.7" top="0.75" bottom="0.75" header="0.3" footer="0.3"/>
  <pageSetup orientation="portrait" paperSize="5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8"/>
  <sheetViews>
    <sheetView zoomScalePageLayoutView="0" workbookViewId="0" topLeftCell="A47">
      <selection activeCell="A65" sqref="A65:P129"/>
    </sheetView>
  </sheetViews>
  <sheetFormatPr defaultColWidth="9.140625" defaultRowHeight="15"/>
  <cols>
    <col min="1" max="1" width="4.00390625" style="0" customWidth="1"/>
    <col min="2" max="3" width="2.7109375" style="0" customWidth="1"/>
    <col min="4" max="4" width="3.421875" style="0" hidden="1" customWidth="1"/>
    <col min="5" max="5" width="3.140625" style="0" customWidth="1"/>
    <col min="6" max="6" width="2.7109375" style="0" customWidth="1"/>
    <col min="7" max="7" width="5.8515625" style="0" customWidth="1"/>
    <col min="8" max="8" width="2.28125" style="0" customWidth="1"/>
    <col min="9" max="9" width="7.28125" style="0" customWidth="1"/>
    <col min="10" max="10" width="2.140625" style="0" customWidth="1"/>
    <col min="11" max="11" width="18.140625" style="0" customWidth="1"/>
    <col min="15" max="15" width="12.421875" style="0" bestFit="1" customWidth="1"/>
    <col min="16" max="16" width="15.421875" style="0" bestFit="1" customWidth="1"/>
    <col min="18" max="18" width="14.00390625" style="0" customWidth="1"/>
    <col min="19" max="19" width="13.8515625" style="0" bestFit="1" customWidth="1"/>
    <col min="20" max="20" width="13.28125" style="0" bestFit="1" customWidth="1"/>
    <col min="21" max="21" width="11.7109375" style="0" customWidth="1"/>
    <col min="22" max="22" width="14.28125" style="0" bestFit="1" customWidth="1"/>
    <col min="23" max="23" width="11.57421875" style="0" bestFit="1" customWidth="1"/>
    <col min="24" max="24" width="13.28125" style="0" bestFit="1" customWidth="1"/>
    <col min="26" max="26" width="13.28125" style="0" bestFit="1" customWidth="1"/>
  </cols>
  <sheetData>
    <row r="1" spans="1:16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1"/>
      <c r="P1" s="3"/>
    </row>
    <row r="2" spans="1:16" ht="15">
      <c r="A2" s="5"/>
      <c r="B2" s="6"/>
      <c r="C2" s="6"/>
      <c r="D2" s="6"/>
      <c r="E2" s="6"/>
      <c r="F2" s="6"/>
      <c r="G2" s="7"/>
      <c r="H2" s="560"/>
      <c r="I2" s="561"/>
      <c r="J2" s="561"/>
      <c r="K2" s="561"/>
      <c r="L2" s="561"/>
      <c r="M2" s="561"/>
      <c r="N2" s="562"/>
      <c r="O2" s="8"/>
      <c r="P2" s="9"/>
    </row>
    <row r="3" spans="1:16" ht="15">
      <c r="A3" s="10"/>
      <c r="B3" s="11"/>
      <c r="C3" s="11"/>
      <c r="D3" s="11"/>
      <c r="E3" s="11"/>
      <c r="F3" s="11"/>
      <c r="G3" s="12"/>
      <c r="H3" s="563"/>
      <c r="I3" s="564"/>
      <c r="J3" s="564"/>
      <c r="K3" s="564"/>
      <c r="L3" s="564"/>
      <c r="M3" s="564"/>
      <c r="N3" s="565"/>
      <c r="O3" s="13"/>
      <c r="P3" s="14"/>
    </row>
    <row r="4" spans="1:16" ht="15.75" thickBot="1">
      <c r="A4" s="10"/>
      <c r="B4" s="11"/>
      <c r="C4" s="11"/>
      <c r="D4" s="11"/>
      <c r="E4" s="11"/>
      <c r="F4" s="11"/>
      <c r="G4" s="12"/>
      <c r="H4" s="566"/>
      <c r="I4" s="567"/>
      <c r="J4" s="567"/>
      <c r="K4" s="567"/>
      <c r="L4" s="567"/>
      <c r="M4" s="567"/>
      <c r="N4" s="568"/>
      <c r="O4" s="13"/>
      <c r="P4" s="14"/>
    </row>
    <row r="5" spans="1:26" ht="15">
      <c r="A5" s="15"/>
      <c r="B5" s="16"/>
      <c r="C5" s="16"/>
      <c r="D5" s="16"/>
      <c r="E5" s="16"/>
      <c r="F5" s="16"/>
      <c r="G5" s="17"/>
      <c r="H5" s="483" t="s">
        <v>0</v>
      </c>
      <c r="I5" s="484"/>
      <c r="J5" s="484"/>
      <c r="K5" s="484"/>
      <c r="L5" s="484"/>
      <c r="M5" s="484"/>
      <c r="N5" s="485"/>
      <c r="O5" s="18"/>
      <c r="P5" s="19"/>
      <c r="Z5">
        <f>5000*25</f>
        <v>125000</v>
      </c>
    </row>
    <row r="6" spans="1:16" ht="15.75" thickBot="1">
      <c r="A6" s="20"/>
      <c r="B6" s="21"/>
      <c r="C6" s="21"/>
      <c r="D6" s="21"/>
      <c r="E6" s="21"/>
      <c r="F6" s="21"/>
      <c r="G6" s="22"/>
      <c r="H6" s="491" t="s">
        <v>1</v>
      </c>
      <c r="I6" s="492"/>
      <c r="J6" s="492"/>
      <c r="K6" s="492"/>
      <c r="L6" s="492"/>
      <c r="M6" s="492"/>
      <c r="N6" s="493"/>
      <c r="O6" s="23"/>
      <c r="P6" s="24"/>
    </row>
    <row r="7" spans="1:16" ht="15">
      <c r="A7" s="525"/>
      <c r="B7" s="526"/>
      <c r="C7" s="526"/>
      <c r="D7" s="526"/>
      <c r="E7" s="526"/>
      <c r="F7" s="526"/>
      <c r="G7" s="526"/>
      <c r="H7" s="31"/>
      <c r="I7" s="32"/>
      <c r="J7" s="33"/>
      <c r="K7" s="32"/>
      <c r="L7" s="32"/>
      <c r="M7" s="34"/>
      <c r="N7" s="35"/>
      <c r="O7" s="31"/>
      <c r="P7" s="36"/>
    </row>
    <row r="8" spans="1:16" ht="15">
      <c r="A8" s="525" t="s">
        <v>2</v>
      </c>
      <c r="B8" s="526"/>
      <c r="C8" s="526"/>
      <c r="D8" s="526"/>
      <c r="E8" s="526"/>
      <c r="F8" s="526"/>
      <c r="G8" s="526"/>
      <c r="H8" s="37" t="s">
        <v>3</v>
      </c>
      <c r="I8" s="38">
        <v>4</v>
      </c>
      <c r="J8" s="552" t="s">
        <v>140</v>
      </c>
      <c r="K8" s="552"/>
      <c r="L8" s="552"/>
      <c r="M8" s="39"/>
      <c r="N8" s="35"/>
      <c r="O8" s="31"/>
      <c r="P8" s="36"/>
    </row>
    <row r="9" spans="1:16" ht="15">
      <c r="A9" s="607" t="s">
        <v>4</v>
      </c>
      <c r="B9" s="607"/>
      <c r="C9" s="607"/>
      <c r="D9" s="607"/>
      <c r="E9" s="607"/>
      <c r="F9" s="607"/>
      <c r="G9" s="607"/>
      <c r="H9" s="4" t="s">
        <v>3</v>
      </c>
      <c r="I9" s="40">
        <v>4.7</v>
      </c>
      <c r="J9" s="552" t="s">
        <v>236</v>
      </c>
      <c r="K9" s="552"/>
      <c r="L9" s="552"/>
      <c r="M9" s="552"/>
      <c r="N9" s="552"/>
      <c r="O9" s="552"/>
      <c r="P9" s="41"/>
    </row>
    <row r="10" spans="1:16" ht="15">
      <c r="A10" s="525" t="s">
        <v>5</v>
      </c>
      <c r="B10" s="526"/>
      <c r="C10" s="526"/>
      <c r="D10" s="526"/>
      <c r="E10" s="526"/>
      <c r="F10" s="526"/>
      <c r="G10" s="526"/>
      <c r="H10" s="31" t="s">
        <v>3</v>
      </c>
      <c r="I10" s="42" t="s">
        <v>237</v>
      </c>
      <c r="J10" s="43" t="s">
        <v>238</v>
      </c>
      <c r="K10" s="43"/>
      <c r="L10" s="43"/>
      <c r="M10" s="43"/>
      <c r="N10" s="35"/>
      <c r="O10" s="31"/>
      <c r="P10" s="36"/>
    </row>
    <row r="11" spans="1:16" ht="15">
      <c r="A11" s="525" t="s">
        <v>6</v>
      </c>
      <c r="B11" s="526"/>
      <c r="C11" s="526"/>
      <c r="D11" s="526"/>
      <c r="E11" s="526"/>
      <c r="F11" s="526"/>
      <c r="G11" s="526"/>
      <c r="H11" s="31" t="s">
        <v>3</v>
      </c>
      <c r="I11" s="32" t="s">
        <v>250</v>
      </c>
      <c r="J11" s="44"/>
      <c r="K11" s="45"/>
      <c r="L11" s="45"/>
      <c r="M11" s="39"/>
      <c r="N11" s="35"/>
      <c r="O11" s="31"/>
      <c r="P11" s="36"/>
    </row>
    <row r="12" spans="1:16" ht="15">
      <c r="A12" s="525" t="s">
        <v>8</v>
      </c>
      <c r="B12" s="526"/>
      <c r="C12" s="526"/>
      <c r="D12" s="526"/>
      <c r="E12" s="526"/>
      <c r="F12" s="526"/>
      <c r="G12" s="526"/>
      <c r="H12" s="31" t="s">
        <v>3</v>
      </c>
      <c r="I12" s="47"/>
      <c r="J12" s="44"/>
      <c r="K12" s="45"/>
      <c r="L12" s="45"/>
      <c r="M12" s="39"/>
      <c r="N12" s="35"/>
      <c r="O12" s="31"/>
      <c r="P12" s="36"/>
    </row>
    <row r="13" spans="1:23" ht="15">
      <c r="A13" s="525" t="s">
        <v>10</v>
      </c>
      <c r="B13" s="526"/>
      <c r="C13" s="526"/>
      <c r="D13" s="526"/>
      <c r="E13" s="526"/>
      <c r="F13" s="526"/>
      <c r="G13" s="526"/>
      <c r="H13" s="31" t="s">
        <v>3</v>
      </c>
      <c r="I13" s="47" t="s">
        <v>346</v>
      </c>
      <c r="J13" s="44"/>
      <c r="K13" s="45"/>
      <c r="L13" s="45"/>
      <c r="M13" s="39"/>
      <c r="N13" s="35"/>
      <c r="O13" s="31"/>
      <c r="P13" s="36"/>
      <c r="R13" s="280"/>
      <c r="S13" s="280"/>
      <c r="T13" s="280"/>
      <c r="U13" s="280"/>
      <c r="V13" s="280"/>
      <c r="W13" s="280"/>
    </row>
    <row r="14" spans="1:23" ht="15">
      <c r="A14" s="525" t="s">
        <v>11</v>
      </c>
      <c r="B14" s="526"/>
      <c r="C14" s="526"/>
      <c r="D14" s="526"/>
      <c r="E14" s="526"/>
      <c r="F14" s="526"/>
      <c r="G14" s="526"/>
      <c r="H14" s="31" t="s">
        <v>3</v>
      </c>
      <c r="I14" s="32"/>
      <c r="J14" s="44"/>
      <c r="K14" s="45"/>
      <c r="L14" s="45"/>
      <c r="M14" s="39"/>
      <c r="N14" s="35"/>
      <c r="O14" s="31"/>
      <c r="P14" s="36"/>
      <c r="R14" s="280"/>
      <c r="S14" s="280"/>
      <c r="T14" s="280"/>
      <c r="U14" s="280"/>
      <c r="V14" s="280"/>
      <c r="W14" s="280"/>
    </row>
    <row r="15" spans="1:23" ht="15">
      <c r="A15" s="48" t="s">
        <v>12</v>
      </c>
      <c r="B15" s="49"/>
      <c r="C15" s="49"/>
      <c r="D15" s="49"/>
      <c r="E15" s="49"/>
      <c r="F15" s="49"/>
      <c r="G15" s="49"/>
      <c r="H15" s="50" t="s">
        <v>3</v>
      </c>
      <c r="I15" s="51"/>
      <c r="J15" s="52"/>
      <c r="K15" s="49"/>
      <c r="L15" s="49"/>
      <c r="M15" s="53"/>
      <c r="N15" s="54"/>
      <c r="O15" s="55" t="s">
        <v>197</v>
      </c>
      <c r="P15" s="56">
        <f>SUM(P35)</f>
        <v>304826000</v>
      </c>
      <c r="R15" s="280"/>
      <c r="S15" s="280"/>
      <c r="T15" s="280"/>
      <c r="U15" s="280"/>
      <c r="V15" s="280"/>
      <c r="W15" s="280"/>
    </row>
    <row r="16" spans="1:23" ht="15.75" thickBot="1">
      <c r="A16" s="527" t="s">
        <v>13</v>
      </c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9"/>
      <c r="R16" s="280"/>
      <c r="S16" s="280"/>
      <c r="T16" s="280"/>
      <c r="U16" s="280"/>
      <c r="V16" s="280"/>
      <c r="W16" s="280"/>
    </row>
    <row r="17" spans="1:23" ht="15.75" thickBot="1">
      <c r="A17" s="553" t="s">
        <v>14</v>
      </c>
      <c r="B17" s="553"/>
      <c r="C17" s="553"/>
      <c r="D17" s="553"/>
      <c r="E17" s="553"/>
      <c r="F17" s="553"/>
      <c r="G17" s="553" t="s">
        <v>15</v>
      </c>
      <c r="H17" s="553"/>
      <c r="I17" s="553"/>
      <c r="J17" s="553"/>
      <c r="K17" s="553"/>
      <c r="L17" s="553"/>
      <c r="M17" s="553" t="s">
        <v>16</v>
      </c>
      <c r="N17" s="553"/>
      <c r="O17" s="553"/>
      <c r="P17" s="553"/>
      <c r="R17" s="280"/>
      <c r="S17" s="280"/>
      <c r="T17" s="280"/>
      <c r="U17" s="280"/>
      <c r="V17" s="280"/>
      <c r="W17" s="280"/>
    </row>
    <row r="18" spans="1:23" ht="24" customHeight="1">
      <c r="A18" s="619" t="s">
        <v>17</v>
      </c>
      <c r="B18" s="620"/>
      <c r="C18" s="620"/>
      <c r="D18" s="620"/>
      <c r="E18" s="620"/>
      <c r="F18" s="621"/>
      <c r="G18" s="554" t="s">
        <v>258</v>
      </c>
      <c r="H18" s="555"/>
      <c r="I18" s="555"/>
      <c r="J18" s="555"/>
      <c r="K18" s="555"/>
      <c r="L18" s="556"/>
      <c r="M18" s="557" t="s">
        <v>200</v>
      </c>
      <c r="N18" s="558"/>
      <c r="O18" s="558"/>
      <c r="P18" s="559"/>
      <c r="R18" s="280"/>
      <c r="S18" s="280"/>
      <c r="T18" s="280"/>
      <c r="U18" s="280"/>
      <c r="V18" s="280"/>
      <c r="W18" s="280"/>
    </row>
    <row r="19" spans="1:23" ht="25.5" customHeight="1">
      <c r="A19" s="622"/>
      <c r="B19" s="623"/>
      <c r="C19" s="623"/>
      <c r="D19" s="623"/>
      <c r="E19" s="623"/>
      <c r="F19" s="624"/>
      <c r="G19" s="601" t="s">
        <v>254</v>
      </c>
      <c r="H19" s="615"/>
      <c r="I19" s="615"/>
      <c r="J19" s="615"/>
      <c r="K19" s="615"/>
      <c r="L19" s="608"/>
      <c r="M19" s="616" t="s">
        <v>255</v>
      </c>
      <c r="N19" s="617"/>
      <c r="O19" s="617"/>
      <c r="P19" s="618"/>
      <c r="R19" s="280"/>
      <c r="S19" s="280"/>
      <c r="T19" s="280"/>
      <c r="U19" s="280"/>
      <c r="V19" s="280"/>
      <c r="W19" s="280"/>
    </row>
    <row r="20" spans="1:23" ht="15">
      <c r="A20" s="515" t="s">
        <v>18</v>
      </c>
      <c r="B20" s="516"/>
      <c r="C20" s="516"/>
      <c r="D20" s="516"/>
      <c r="E20" s="516"/>
      <c r="F20" s="517"/>
      <c r="G20" s="518" t="s">
        <v>202</v>
      </c>
      <c r="H20" s="516"/>
      <c r="I20" s="516"/>
      <c r="J20" s="516"/>
      <c r="K20" s="516"/>
      <c r="L20" s="517"/>
      <c r="M20" s="530">
        <f>P15</f>
        <v>304826000</v>
      </c>
      <c r="N20" s="531"/>
      <c r="O20" s="531"/>
      <c r="P20" s="532"/>
      <c r="R20" s="280"/>
      <c r="S20" s="280"/>
      <c r="T20" s="280"/>
      <c r="U20" s="280"/>
      <c r="V20" s="280"/>
      <c r="W20" s="280"/>
    </row>
    <row r="21" spans="1:23" ht="21" customHeight="1">
      <c r="A21" s="533" t="s">
        <v>204</v>
      </c>
      <c r="B21" s="534"/>
      <c r="C21" s="534"/>
      <c r="D21" s="534"/>
      <c r="E21" s="534"/>
      <c r="F21" s="535"/>
      <c r="G21" s="539" t="s">
        <v>259</v>
      </c>
      <c r="H21" s="540"/>
      <c r="I21" s="540"/>
      <c r="J21" s="540"/>
      <c r="K21" s="540"/>
      <c r="L21" s="541"/>
      <c r="M21" s="542" t="s">
        <v>263</v>
      </c>
      <c r="N21" s="543"/>
      <c r="O21" s="543"/>
      <c r="P21" s="544"/>
      <c r="R21" s="280"/>
      <c r="S21" s="280"/>
      <c r="T21" s="280"/>
      <c r="U21" s="280"/>
      <c r="V21" s="280"/>
      <c r="W21" s="280"/>
    </row>
    <row r="22" spans="1:23" ht="24" customHeight="1">
      <c r="A22" s="545"/>
      <c r="B22" s="478"/>
      <c r="C22" s="478"/>
      <c r="D22" s="478"/>
      <c r="E22" s="478"/>
      <c r="F22" s="586"/>
      <c r="G22" s="609" t="s">
        <v>256</v>
      </c>
      <c r="H22" s="610"/>
      <c r="I22" s="610"/>
      <c r="J22" s="610"/>
      <c r="K22" s="610"/>
      <c r="L22" s="611"/>
      <c r="M22" s="546" t="s">
        <v>262</v>
      </c>
      <c r="N22" s="547"/>
      <c r="O22" s="547"/>
      <c r="P22" s="548"/>
      <c r="R22" s="280"/>
      <c r="S22" s="280"/>
      <c r="T22" s="280"/>
      <c r="U22" s="280"/>
      <c r="V22" s="280"/>
      <c r="W22" s="280"/>
    </row>
    <row r="23" spans="1:26" ht="12.75" customHeight="1">
      <c r="A23" s="613" t="s">
        <v>21</v>
      </c>
      <c r="B23" s="613"/>
      <c r="C23" s="613"/>
      <c r="D23" s="613"/>
      <c r="E23" s="613"/>
      <c r="F23" s="613"/>
      <c r="G23" s="608" t="s">
        <v>260</v>
      </c>
      <c r="H23" s="581"/>
      <c r="I23" s="581"/>
      <c r="J23" s="581"/>
      <c r="K23" s="581"/>
      <c r="L23" s="581"/>
      <c r="M23" s="542" t="s">
        <v>200</v>
      </c>
      <c r="N23" s="543"/>
      <c r="O23" s="543"/>
      <c r="P23" s="544"/>
      <c r="R23" s="280"/>
      <c r="S23" s="280"/>
      <c r="T23" s="280"/>
      <c r="U23" s="280"/>
      <c r="V23" s="280"/>
      <c r="W23" s="280"/>
      <c r="Z23" s="330"/>
    </row>
    <row r="24" spans="1:26" ht="10.5" customHeight="1">
      <c r="A24" s="613"/>
      <c r="B24" s="613"/>
      <c r="C24" s="613"/>
      <c r="D24" s="613"/>
      <c r="E24" s="613"/>
      <c r="F24" s="613"/>
      <c r="G24" s="608" t="s">
        <v>261</v>
      </c>
      <c r="H24" s="581"/>
      <c r="I24" s="581"/>
      <c r="J24" s="581"/>
      <c r="K24" s="581"/>
      <c r="L24" s="581"/>
      <c r="M24" s="348" t="s">
        <v>255</v>
      </c>
      <c r="N24" s="349"/>
      <c r="O24" s="349"/>
      <c r="P24" s="350"/>
      <c r="R24" s="280"/>
      <c r="S24" s="280"/>
      <c r="T24" s="280"/>
      <c r="U24" s="280"/>
      <c r="V24" s="280"/>
      <c r="W24" s="280"/>
      <c r="Z24" s="330"/>
    </row>
    <row r="25" spans="1:23" ht="15.75" thickBot="1">
      <c r="A25" s="612" t="s">
        <v>22</v>
      </c>
      <c r="B25" s="612"/>
      <c r="C25" s="612"/>
      <c r="D25" s="612"/>
      <c r="E25" s="612"/>
      <c r="F25" s="612"/>
      <c r="G25" s="625" t="s">
        <v>149</v>
      </c>
      <c r="H25" s="481"/>
      <c r="I25" s="481"/>
      <c r="J25" s="481"/>
      <c r="K25" s="481"/>
      <c r="L25" s="585"/>
      <c r="M25" s="522" t="s">
        <v>257</v>
      </c>
      <c r="N25" s="523"/>
      <c r="O25" s="523"/>
      <c r="P25" s="524"/>
      <c r="R25" s="280"/>
      <c r="S25" s="280"/>
      <c r="T25" s="280"/>
      <c r="U25" s="280"/>
      <c r="V25" s="280"/>
      <c r="W25" s="280"/>
    </row>
    <row r="26" spans="1:23" ht="15">
      <c r="A26" s="545" t="s">
        <v>208</v>
      </c>
      <c r="B26" s="478"/>
      <c r="C26" s="478"/>
      <c r="D26" s="478"/>
      <c r="E26" s="478"/>
      <c r="F26" s="478"/>
      <c r="G26" s="477"/>
      <c r="H26" s="477"/>
      <c r="I26" s="477"/>
      <c r="J26" s="477"/>
      <c r="K26" s="477"/>
      <c r="L26" s="477"/>
      <c r="M26" s="477"/>
      <c r="N26" s="477"/>
      <c r="O26" s="477"/>
      <c r="P26" s="479"/>
      <c r="R26" s="280"/>
      <c r="S26" s="280"/>
      <c r="T26" s="280"/>
      <c r="U26" s="280"/>
      <c r="V26" s="280"/>
      <c r="W26" s="280"/>
    </row>
    <row r="27" spans="1:23" ht="15.75" thickBot="1">
      <c r="A27" s="480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2"/>
      <c r="R27" s="280"/>
      <c r="S27" s="280"/>
      <c r="T27" s="280"/>
      <c r="U27" s="280"/>
      <c r="V27" s="280"/>
      <c r="W27" s="280"/>
    </row>
    <row r="28" spans="1:23" ht="15">
      <c r="A28" s="483" t="s">
        <v>23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5"/>
      <c r="R28" s="280"/>
      <c r="S28" s="280"/>
      <c r="T28" s="280"/>
      <c r="U28" s="280"/>
      <c r="V28" s="280"/>
      <c r="W28" s="280"/>
    </row>
    <row r="29" spans="1:23" ht="15.75" thickBot="1">
      <c r="A29" s="491" t="s">
        <v>24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3"/>
      <c r="R29" s="280"/>
      <c r="S29" s="280"/>
      <c r="T29" s="280"/>
      <c r="U29" s="280"/>
      <c r="V29" s="280"/>
      <c r="W29" s="280"/>
    </row>
    <row r="30" spans="1:23" ht="15">
      <c r="A30" s="67"/>
      <c r="B30" s="68"/>
      <c r="C30" s="68"/>
      <c r="D30" s="68"/>
      <c r="E30" s="68"/>
      <c r="F30" s="494" t="s">
        <v>25</v>
      </c>
      <c r="G30" s="495"/>
      <c r="H30" s="495"/>
      <c r="I30" s="495"/>
      <c r="J30" s="495"/>
      <c r="K30" s="495"/>
      <c r="L30" s="500" t="s">
        <v>12</v>
      </c>
      <c r="M30" s="503" t="s">
        <v>26</v>
      </c>
      <c r="N30" s="504"/>
      <c r="O30" s="504"/>
      <c r="P30" s="505"/>
      <c r="R30" s="280"/>
      <c r="S30" s="280"/>
      <c r="T30" s="280"/>
      <c r="U30" s="280"/>
      <c r="V30" s="280"/>
      <c r="W30" s="280"/>
    </row>
    <row r="31" spans="1:23" ht="15.75" thickBot="1">
      <c r="A31" s="509" t="s">
        <v>27</v>
      </c>
      <c r="B31" s="510"/>
      <c r="C31" s="510"/>
      <c r="D31" s="510"/>
      <c r="E31" s="511"/>
      <c r="F31" s="496"/>
      <c r="G31" s="497"/>
      <c r="H31" s="497"/>
      <c r="I31" s="497"/>
      <c r="J31" s="497"/>
      <c r="K31" s="497"/>
      <c r="L31" s="501"/>
      <c r="M31" s="506"/>
      <c r="N31" s="507"/>
      <c r="O31" s="507"/>
      <c r="P31" s="508"/>
      <c r="R31" s="280"/>
      <c r="S31" s="280"/>
      <c r="T31" s="280"/>
      <c r="U31" s="280"/>
      <c r="V31" s="280"/>
      <c r="W31" s="280"/>
    </row>
    <row r="32" spans="1:23" ht="15">
      <c r="A32" s="509" t="s">
        <v>28</v>
      </c>
      <c r="B32" s="510"/>
      <c r="C32" s="510"/>
      <c r="D32" s="510"/>
      <c r="E32" s="511"/>
      <c r="F32" s="496"/>
      <c r="G32" s="497"/>
      <c r="H32" s="497"/>
      <c r="I32" s="497"/>
      <c r="J32" s="497"/>
      <c r="K32" s="497"/>
      <c r="L32" s="501"/>
      <c r="M32" s="454" t="s">
        <v>29</v>
      </c>
      <c r="N32" s="456" t="s">
        <v>30</v>
      </c>
      <c r="O32" s="69" t="s">
        <v>31</v>
      </c>
      <c r="P32" s="458" t="s">
        <v>32</v>
      </c>
      <c r="R32" s="280"/>
      <c r="S32" s="280"/>
      <c r="T32" s="280"/>
      <c r="U32" s="280"/>
      <c r="V32" s="280"/>
      <c r="W32" s="280"/>
    </row>
    <row r="33" spans="1:23" ht="15.75" thickBot="1">
      <c r="A33" s="70"/>
      <c r="B33" s="71"/>
      <c r="C33" s="71"/>
      <c r="D33" s="71"/>
      <c r="E33" s="72"/>
      <c r="F33" s="498"/>
      <c r="G33" s="499"/>
      <c r="H33" s="499"/>
      <c r="I33" s="499"/>
      <c r="J33" s="499"/>
      <c r="K33" s="499"/>
      <c r="L33" s="502"/>
      <c r="M33" s="455"/>
      <c r="N33" s="457"/>
      <c r="O33" s="73" t="s">
        <v>33</v>
      </c>
      <c r="P33" s="459"/>
      <c r="R33" s="280"/>
      <c r="S33" s="280"/>
      <c r="T33" s="280"/>
      <c r="U33" s="280"/>
      <c r="V33" s="280"/>
      <c r="W33" s="280"/>
    </row>
    <row r="34" spans="1:23" ht="15.75" thickBot="1">
      <c r="A34" s="483">
        <v>1</v>
      </c>
      <c r="B34" s="484"/>
      <c r="C34" s="484"/>
      <c r="D34" s="484"/>
      <c r="E34" s="614"/>
      <c r="F34" s="471">
        <v>2</v>
      </c>
      <c r="G34" s="469"/>
      <c r="H34" s="469"/>
      <c r="I34" s="469"/>
      <c r="J34" s="469"/>
      <c r="K34" s="472"/>
      <c r="L34" s="74">
        <v>3</v>
      </c>
      <c r="M34" s="75">
        <v>4</v>
      </c>
      <c r="N34" s="75">
        <v>5</v>
      </c>
      <c r="O34" s="76">
        <v>6</v>
      </c>
      <c r="P34" s="77" t="s">
        <v>34</v>
      </c>
      <c r="R34" s="280"/>
      <c r="S34" s="280"/>
      <c r="T34" s="280"/>
      <c r="U34" s="280"/>
      <c r="V34" s="280"/>
      <c r="W34" s="280"/>
    </row>
    <row r="35" spans="1:23" ht="15">
      <c r="A35" s="394">
        <v>5</v>
      </c>
      <c r="B35" s="394"/>
      <c r="C35" s="394"/>
      <c r="D35" s="394"/>
      <c r="E35" s="394"/>
      <c r="F35" s="473" t="s">
        <v>35</v>
      </c>
      <c r="G35" s="474"/>
      <c r="H35" s="474"/>
      <c r="I35" s="474"/>
      <c r="J35" s="474"/>
      <c r="K35" s="475"/>
      <c r="L35" s="81"/>
      <c r="M35" s="81"/>
      <c r="N35" s="81"/>
      <c r="O35" s="82"/>
      <c r="P35" s="83">
        <f>P36+P51</f>
        <v>304826000</v>
      </c>
      <c r="R35" s="280"/>
      <c r="S35" s="280"/>
      <c r="T35" s="280"/>
      <c r="U35" s="280"/>
      <c r="V35" s="280"/>
      <c r="W35" s="280"/>
    </row>
    <row r="36" spans="1:23" ht="15">
      <c r="A36" s="394">
        <v>5</v>
      </c>
      <c r="B36" s="394">
        <v>2</v>
      </c>
      <c r="C36" s="394"/>
      <c r="D36" s="394"/>
      <c r="E36" s="394"/>
      <c r="F36" s="438" t="s">
        <v>36</v>
      </c>
      <c r="G36" s="439"/>
      <c r="H36" s="439"/>
      <c r="I36" s="439"/>
      <c r="J36" s="439"/>
      <c r="K36" s="440"/>
      <c r="L36" s="87"/>
      <c r="M36" s="88"/>
      <c r="N36" s="88"/>
      <c r="O36" s="82"/>
      <c r="P36" s="83">
        <f>P37+P44</f>
        <v>5065000</v>
      </c>
      <c r="R36" s="280"/>
      <c r="S36" s="280"/>
      <c r="T36" s="280"/>
      <c r="U36" s="280"/>
      <c r="V36" s="280"/>
      <c r="W36" s="280"/>
    </row>
    <row r="37" spans="1:23" ht="15">
      <c r="A37" s="394">
        <v>5</v>
      </c>
      <c r="B37" s="394">
        <v>2</v>
      </c>
      <c r="C37" s="394">
        <v>1</v>
      </c>
      <c r="D37" s="394"/>
      <c r="E37" s="394"/>
      <c r="F37" s="351" t="s">
        <v>37</v>
      </c>
      <c r="G37" s="352"/>
      <c r="H37" s="352"/>
      <c r="I37" s="352"/>
      <c r="J37" s="352"/>
      <c r="K37" s="353"/>
      <c r="L37" s="87"/>
      <c r="M37" s="88"/>
      <c r="N37" s="88"/>
      <c r="O37" s="82"/>
      <c r="P37" s="83">
        <f>P38</f>
        <v>715000</v>
      </c>
      <c r="R37" s="280"/>
      <c r="S37" s="280"/>
      <c r="T37" s="280"/>
      <c r="U37" s="280"/>
      <c r="V37" s="280"/>
      <c r="W37" s="280"/>
    </row>
    <row r="38" spans="1:256" ht="25.5" customHeight="1">
      <c r="A38" s="395">
        <v>5</v>
      </c>
      <c r="B38" s="395">
        <v>2</v>
      </c>
      <c r="C38" s="395">
        <v>1</v>
      </c>
      <c r="D38" s="386"/>
      <c r="E38" s="396" t="s">
        <v>42</v>
      </c>
      <c r="F38" s="590" t="s">
        <v>246</v>
      </c>
      <c r="G38" s="591"/>
      <c r="H38" s="591"/>
      <c r="I38" s="591"/>
      <c r="J38" s="591"/>
      <c r="K38" s="592"/>
      <c r="L38" s="106"/>
      <c r="M38" s="96"/>
      <c r="N38" s="96"/>
      <c r="O38" s="107"/>
      <c r="P38" s="397">
        <f>P40+P42</f>
        <v>715000</v>
      </c>
      <c r="Q38" s="384"/>
      <c r="R38" s="385"/>
      <c r="S38" s="385"/>
      <c r="T38" s="386"/>
      <c r="U38" s="387"/>
      <c r="V38" s="590"/>
      <c r="W38" s="591"/>
      <c r="X38" s="591"/>
      <c r="Y38" s="591"/>
      <c r="Z38" s="591"/>
      <c r="AA38" s="592"/>
      <c r="AB38" s="106"/>
      <c r="AC38" s="96"/>
      <c r="AD38" s="96"/>
      <c r="AE38" s="107"/>
      <c r="AF38" s="393"/>
      <c r="AG38" s="384"/>
      <c r="AH38" s="385"/>
      <c r="AI38" s="385"/>
      <c r="AJ38" s="386"/>
      <c r="AK38" s="387" t="s">
        <v>42</v>
      </c>
      <c r="AL38" s="590" t="s">
        <v>244</v>
      </c>
      <c r="AM38" s="591"/>
      <c r="AN38" s="591"/>
      <c r="AO38" s="591"/>
      <c r="AP38" s="591"/>
      <c r="AQ38" s="592"/>
      <c r="AR38" s="106"/>
      <c r="AS38" s="96"/>
      <c r="AT38" s="96"/>
      <c r="AU38" s="107"/>
      <c r="AV38" s="393">
        <f>AV40</f>
        <v>3000000</v>
      </c>
      <c r="AW38" s="384">
        <v>5</v>
      </c>
      <c r="AX38" s="385">
        <v>2</v>
      </c>
      <c r="AY38" s="385">
        <v>1</v>
      </c>
      <c r="AZ38" s="386"/>
      <c r="BA38" s="387" t="s">
        <v>42</v>
      </c>
      <c r="BB38" s="590" t="s">
        <v>244</v>
      </c>
      <c r="BC38" s="591"/>
      <c r="BD38" s="591"/>
      <c r="BE38" s="591"/>
      <c r="BF38" s="591"/>
      <c r="BG38" s="592"/>
      <c r="BH38" s="106"/>
      <c r="BI38" s="96"/>
      <c r="BJ38" s="96"/>
      <c r="BK38" s="107"/>
      <c r="BL38" s="393">
        <f>BL40</f>
        <v>3000000</v>
      </c>
      <c r="BM38" s="384">
        <v>5</v>
      </c>
      <c r="BN38" s="385">
        <v>2</v>
      </c>
      <c r="BO38" s="385">
        <v>1</v>
      </c>
      <c r="BP38" s="386"/>
      <c r="BQ38" s="387" t="s">
        <v>42</v>
      </c>
      <c r="BR38" s="590" t="s">
        <v>244</v>
      </c>
      <c r="BS38" s="591"/>
      <c r="BT38" s="591"/>
      <c r="BU38" s="591"/>
      <c r="BV38" s="591"/>
      <c r="BW38" s="592"/>
      <c r="BX38" s="106"/>
      <c r="BY38" s="96"/>
      <c r="BZ38" s="96"/>
      <c r="CA38" s="107"/>
      <c r="CB38" s="393">
        <f>CB40</f>
        <v>3000000</v>
      </c>
      <c r="CC38" s="384">
        <v>5</v>
      </c>
      <c r="CD38" s="385">
        <v>2</v>
      </c>
      <c r="CE38" s="385">
        <v>1</v>
      </c>
      <c r="CF38" s="386"/>
      <c r="CG38" s="387" t="s">
        <v>42</v>
      </c>
      <c r="CH38" s="590" t="s">
        <v>244</v>
      </c>
      <c r="CI38" s="591"/>
      <c r="CJ38" s="591"/>
      <c r="CK38" s="591"/>
      <c r="CL38" s="591"/>
      <c r="CM38" s="592"/>
      <c r="CN38" s="106"/>
      <c r="CO38" s="96"/>
      <c r="CP38" s="96"/>
      <c r="CQ38" s="107"/>
      <c r="CR38" s="393">
        <f>CR40</f>
        <v>3000000</v>
      </c>
      <c r="CS38" s="384">
        <v>5</v>
      </c>
      <c r="CT38" s="385">
        <v>2</v>
      </c>
      <c r="CU38" s="385">
        <v>1</v>
      </c>
      <c r="CV38" s="386"/>
      <c r="CW38" s="387" t="s">
        <v>42</v>
      </c>
      <c r="CX38" s="590" t="s">
        <v>244</v>
      </c>
      <c r="CY38" s="591"/>
      <c r="CZ38" s="591"/>
      <c r="DA38" s="591"/>
      <c r="DB38" s="591"/>
      <c r="DC38" s="592"/>
      <c r="DD38" s="106"/>
      <c r="DE38" s="96"/>
      <c r="DF38" s="96"/>
      <c r="DG38" s="107"/>
      <c r="DH38" s="393">
        <f>DH40</f>
        <v>3000000</v>
      </c>
      <c r="DI38" s="384">
        <v>5</v>
      </c>
      <c r="DJ38" s="385">
        <v>2</v>
      </c>
      <c r="DK38" s="385">
        <v>1</v>
      </c>
      <c r="DL38" s="386"/>
      <c r="DM38" s="387" t="s">
        <v>42</v>
      </c>
      <c r="DN38" s="590" t="s">
        <v>244</v>
      </c>
      <c r="DO38" s="591"/>
      <c r="DP38" s="591"/>
      <c r="DQ38" s="591"/>
      <c r="DR38" s="591"/>
      <c r="DS38" s="592"/>
      <c r="DT38" s="106"/>
      <c r="DU38" s="96"/>
      <c r="DV38" s="96"/>
      <c r="DW38" s="107"/>
      <c r="DX38" s="393">
        <f>DX40</f>
        <v>3000000</v>
      </c>
      <c r="DY38" s="384">
        <v>5</v>
      </c>
      <c r="DZ38" s="385">
        <v>2</v>
      </c>
      <c r="EA38" s="385">
        <v>1</v>
      </c>
      <c r="EB38" s="386"/>
      <c r="EC38" s="387" t="s">
        <v>42</v>
      </c>
      <c r="ED38" s="590" t="s">
        <v>244</v>
      </c>
      <c r="EE38" s="591"/>
      <c r="EF38" s="591"/>
      <c r="EG38" s="591"/>
      <c r="EH38" s="591"/>
      <c r="EI38" s="592"/>
      <c r="EJ38" s="106"/>
      <c r="EK38" s="96"/>
      <c r="EL38" s="96"/>
      <c r="EM38" s="107"/>
      <c r="EN38" s="393">
        <f>EN40</f>
        <v>3000000</v>
      </c>
      <c r="EO38" s="384">
        <v>5</v>
      </c>
      <c r="EP38" s="385">
        <v>2</v>
      </c>
      <c r="EQ38" s="385">
        <v>1</v>
      </c>
      <c r="ER38" s="386"/>
      <c r="ES38" s="387" t="s">
        <v>42</v>
      </c>
      <c r="ET38" s="590" t="s">
        <v>244</v>
      </c>
      <c r="EU38" s="591"/>
      <c r="EV38" s="591"/>
      <c r="EW38" s="591"/>
      <c r="EX38" s="591"/>
      <c r="EY38" s="592"/>
      <c r="EZ38" s="106"/>
      <c r="FA38" s="96"/>
      <c r="FB38" s="96"/>
      <c r="FC38" s="107"/>
      <c r="FD38" s="393">
        <f>FD40</f>
        <v>3000000</v>
      </c>
      <c r="FE38" s="384">
        <v>5</v>
      </c>
      <c r="FF38" s="385">
        <v>2</v>
      </c>
      <c r="FG38" s="385">
        <v>1</v>
      </c>
      <c r="FH38" s="386"/>
      <c r="FI38" s="387" t="s">
        <v>42</v>
      </c>
      <c r="FJ38" s="590" t="s">
        <v>244</v>
      </c>
      <c r="FK38" s="591"/>
      <c r="FL38" s="591"/>
      <c r="FM38" s="591"/>
      <c r="FN38" s="591"/>
      <c r="FO38" s="592"/>
      <c r="FP38" s="106"/>
      <c r="FQ38" s="96"/>
      <c r="FR38" s="96"/>
      <c r="FS38" s="107"/>
      <c r="FT38" s="393">
        <f>FT40</f>
        <v>3000000</v>
      </c>
      <c r="FU38" s="384">
        <v>5</v>
      </c>
      <c r="FV38" s="385">
        <v>2</v>
      </c>
      <c r="FW38" s="385">
        <v>1</v>
      </c>
      <c r="FX38" s="386"/>
      <c r="FY38" s="387" t="s">
        <v>42</v>
      </c>
      <c r="FZ38" s="590" t="s">
        <v>244</v>
      </c>
      <c r="GA38" s="591"/>
      <c r="GB38" s="591"/>
      <c r="GC38" s="591"/>
      <c r="GD38" s="591"/>
      <c r="GE38" s="592"/>
      <c r="GF38" s="106"/>
      <c r="GG38" s="96"/>
      <c r="GH38" s="96"/>
      <c r="GI38" s="107"/>
      <c r="GJ38" s="393">
        <f>GJ40</f>
        <v>3000000</v>
      </c>
      <c r="GK38" s="384">
        <v>5</v>
      </c>
      <c r="GL38" s="385">
        <v>2</v>
      </c>
      <c r="GM38" s="385">
        <v>1</v>
      </c>
      <c r="GN38" s="386"/>
      <c r="GO38" s="387" t="s">
        <v>42</v>
      </c>
      <c r="GP38" s="590" t="s">
        <v>244</v>
      </c>
      <c r="GQ38" s="591"/>
      <c r="GR38" s="591"/>
      <c r="GS38" s="591"/>
      <c r="GT38" s="591"/>
      <c r="GU38" s="592"/>
      <c r="GV38" s="106"/>
      <c r="GW38" s="96"/>
      <c r="GX38" s="96"/>
      <c r="GY38" s="107"/>
      <c r="GZ38" s="393">
        <f>GZ40</f>
        <v>3000000</v>
      </c>
      <c r="HA38" s="384">
        <v>5</v>
      </c>
      <c r="HB38" s="385">
        <v>2</v>
      </c>
      <c r="HC38" s="385">
        <v>1</v>
      </c>
      <c r="HD38" s="386"/>
      <c r="HE38" s="387" t="s">
        <v>42</v>
      </c>
      <c r="HF38" s="590" t="s">
        <v>244</v>
      </c>
      <c r="HG38" s="591"/>
      <c r="HH38" s="591"/>
      <c r="HI38" s="591"/>
      <c r="HJ38" s="591"/>
      <c r="HK38" s="592"/>
      <c r="HL38" s="106"/>
      <c r="HM38" s="96"/>
      <c r="HN38" s="96"/>
      <c r="HO38" s="107"/>
      <c r="HP38" s="393">
        <f>HP40</f>
        <v>3000000</v>
      </c>
      <c r="HQ38" s="384">
        <v>5</v>
      </c>
      <c r="HR38" s="385">
        <v>2</v>
      </c>
      <c r="HS38" s="385">
        <v>1</v>
      </c>
      <c r="HT38" s="386"/>
      <c r="HU38" s="387" t="s">
        <v>42</v>
      </c>
      <c r="HV38" s="590" t="s">
        <v>244</v>
      </c>
      <c r="HW38" s="591"/>
      <c r="HX38" s="591"/>
      <c r="HY38" s="591"/>
      <c r="HZ38" s="591"/>
      <c r="IA38" s="592"/>
      <c r="IB38" s="106"/>
      <c r="IC38" s="96"/>
      <c r="ID38" s="96"/>
      <c r="IE38" s="107"/>
      <c r="IF38" s="393">
        <f>IF40</f>
        <v>3000000</v>
      </c>
      <c r="IG38" s="384">
        <v>5</v>
      </c>
      <c r="IH38" s="385">
        <v>2</v>
      </c>
      <c r="II38" s="385">
        <v>1</v>
      </c>
      <c r="IJ38" s="386"/>
      <c r="IK38" s="387" t="s">
        <v>42</v>
      </c>
      <c r="IL38" s="590" t="s">
        <v>244</v>
      </c>
      <c r="IM38" s="591"/>
      <c r="IN38" s="591"/>
      <c r="IO38" s="591"/>
      <c r="IP38" s="591"/>
      <c r="IQ38" s="592"/>
      <c r="IR38" s="106"/>
      <c r="IS38" s="96"/>
      <c r="IT38" s="96"/>
      <c r="IU38" s="107"/>
      <c r="IV38" s="393">
        <f>IV40</f>
        <v>3000000</v>
      </c>
    </row>
    <row r="39" spans="1:256" ht="15" customHeight="1">
      <c r="A39" s="395"/>
      <c r="B39" s="395"/>
      <c r="C39" s="395"/>
      <c r="D39" s="386"/>
      <c r="E39" s="396"/>
      <c r="F39" s="415" t="s">
        <v>52</v>
      </c>
      <c r="G39" s="626" t="s">
        <v>251</v>
      </c>
      <c r="H39" s="626"/>
      <c r="I39" s="626"/>
      <c r="J39" s="626"/>
      <c r="K39" s="627"/>
      <c r="L39" s="106"/>
      <c r="M39" s="96"/>
      <c r="N39" s="96"/>
      <c r="O39" s="107"/>
      <c r="P39" s="397"/>
      <c r="Q39" s="384"/>
      <c r="R39" s="385"/>
      <c r="S39" s="385"/>
      <c r="T39" s="386"/>
      <c r="U39" s="387"/>
      <c r="V39" s="413"/>
      <c r="W39" s="414"/>
      <c r="X39" s="414"/>
      <c r="Y39" s="414"/>
      <c r="Z39" s="414"/>
      <c r="AA39" s="414"/>
      <c r="AB39" s="106"/>
      <c r="AC39" s="96"/>
      <c r="AD39" s="96"/>
      <c r="AE39" s="107"/>
      <c r="AF39" s="393"/>
      <c r="AG39" s="384"/>
      <c r="AH39" s="385"/>
      <c r="AI39" s="385"/>
      <c r="AJ39" s="386"/>
      <c r="AK39" s="387"/>
      <c r="AL39" s="413"/>
      <c r="AM39" s="414"/>
      <c r="AN39" s="414"/>
      <c r="AO39" s="414"/>
      <c r="AP39" s="414"/>
      <c r="AQ39" s="414"/>
      <c r="AR39" s="106"/>
      <c r="AS39" s="96"/>
      <c r="AT39" s="96"/>
      <c r="AU39" s="107"/>
      <c r="AV39" s="393"/>
      <c r="AW39" s="384"/>
      <c r="AX39" s="385"/>
      <c r="AY39" s="385"/>
      <c r="AZ39" s="386"/>
      <c r="BA39" s="387"/>
      <c r="BB39" s="413"/>
      <c r="BC39" s="414"/>
      <c r="BD39" s="414"/>
      <c r="BE39" s="414"/>
      <c r="BF39" s="414"/>
      <c r="BG39" s="414"/>
      <c r="BH39" s="106"/>
      <c r="BI39" s="96"/>
      <c r="BJ39" s="96"/>
      <c r="BK39" s="107"/>
      <c r="BL39" s="393"/>
      <c r="BM39" s="384"/>
      <c r="BN39" s="385"/>
      <c r="BO39" s="385"/>
      <c r="BP39" s="386"/>
      <c r="BQ39" s="387"/>
      <c r="BR39" s="413"/>
      <c r="BS39" s="414"/>
      <c r="BT39" s="414"/>
      <c r="BU39" s="414"/>
      <c r="BV39" s="414"/>
      <c r="BW39" s="414"/>
      <c r="BX39" s="106"/>
      <c r="BY39" s="96"/>
      <c r="BZ39" s="96"/>
      <c r="CA39" s="107"/>
      <c r="CB39" s="393"/>
      <c r="CC39" s="384"/>
      <c r="CD39" s="385"/>
      <c r="CE39" s="385"/>
      <c r="CF39" s="386"/>
      <c r="CG39" s="387"/>
      <c r="CH39" s="413"/>
      <c r="CI39" s="414"/>
      <c r="CJ39" s="414"/>
      <c r="CK39" s="414"/>
      <c r="CL39" s="414"/>
      <c r="CM39" s="414"/>
      <c r="CN39" s="106"/>
      <c r="CO39" s="96"/>
      <c r="CP39" s="96"/>
      <c r="CQ39" s="107"/>
      <c r="CR39" s="393"/>
      <c r="CS39" s="384"/>
      <c r="CT39" s="385"/>
      <c r="CU39" s="385"/>
      <c r="CV39" s="386"/>
      <c r="CW39" s="387"/>
      <c r="CX39" s="413"/>
      <c r="CY39" s="414"/>
      <c r="CZ39" s="414"/>
      <c r="DA39" s="414"/>
      <c r="DB39" s="414"/>
      <c r="DC39" s="414"/>
      <c r="DD39" s="106"/>
      <c r="DE39" s="96"/>
      <c r="DF39" s="96"/>
      <c r="DG39" s="107"/>
      <c r="DH39" s="393"/>
      <c r="DI39" s="384"/>
      <c r="DJ39" s="385"/>
      <c r="DK39" s="385"/>
      <c r="DL39" s="386"/>
      <c r="DM39" s="387"/>
      <c r="DN39" s="413"/>
      <c r="DO39" s="414"/>
      <c r="DP39" s="414"/>
      <c r="DQ39" s="414"/>
      <c r="DR39" s="414"/>
      <c r="DS39" s="414"/>
      <c r="DT39" s="106"/>
      <c r="DU39" s="96"/>
      <c r="DV39" s="96"/>
      <c r="DW39" s="107"/>
      <c r="DX39" s="393"/>
      <c r="DY39" s="384"/>
      <c r="DZ39" s="385"/>
      <c r="EA39" s="385"/>
      <c r="EB39" s="386"/>
      <c r="EC39" s="387"/>
      <c r="ED39" s="413"/>
      <c r="EE39" s="414"/>
      <c r="EF39" s="414"/>
      <c r="EG39" s="414"/>
      <c r="EH39" s="414"/>
      <c r="EI39" s="414"/>
      <c r="EJ39" s="106"/>
      <c r="EK39" s="96"/>
      <c r="EL39" s="96"/>
      <c r="EM39" s="107"/>
      <c r="EN39" s="393"/>
      <c r="EO39" s="384"/>
      <c r="EP39" s="385"/>
      <c r="EQ39" s="385"/>
      <c r="ER39" s="386"/>
      <c r="ES39" s="387"/>
      <c r="ET39" s="413"/>
      <c r="EU39" s="414"/>
      <c r="EV39" s="414"/>
      <c r="EW39" s="414"/>
      <c r="EX39" s="414"/>
      <c r="EY39" s="414"/>
      <c r="EZ39" s="106"/>
      <c r="FA39" s="96"/>
      <c r="FB39" s="96"/>
      <c r="FC39" s="107"/>
      <c r="FD39" s="393"/>
      <c r="FE39" s="384"/>
      <c r="FF39" s="385"/>
      <c r="FG39" s="385"/>
      <c r="FH39" s="386"/>
      <c r="FI39" s="387"/>
      <c r="FJ39" s="413"/>
      <c r="FK39" s="414"/>
      <c r="FL39" s="414"/>
      <c r="FM39" s="414"/>
      <c r="FN39" s="414"/>
      <c r="FO39" s="414"/>
      <c r="FP39" s="106"/>
      <c r="FQ39" s="96"/>
      <c r="FR39" s="96"/>
      <c r="FS39" s="107"/>
      <c r="FT39" s="393"/>
      <c r="FU39" s="384"/>
      <c r="FV39" s="385"/>
      <c r="FW39" s="385"/>
      <c r="FX39" s="386"/>
      <c r="FY39" s="387"/>
      <c r="FZ39" s="413"/>
      <c r="GA39" s="414"/>
      <c r="GB39" s="414"/>
      <c r="GC39" s="414"/>
      <c r="GD39" s="414"/>
      <c r="GE39" s="414"/>
      <c r="GF39" s="106"/>
      <c r="GG39" s="96"/>
      <c r="GH39" s="96"/>
      <c r="GI39" s="107"/>
      <c r="GJ39" s="393"/>
      <c r="GK39" s="384"/>
      <c r="GL39" s="385"/>
      <c r="GM39" s="385"/>
      <c r="GN39" s="386"/>
      <c r="GO39" s="387"/>
      <c r="GP39" s="413"/>
      <c r="GQ39" s="414"/>
      <c r="GR39" s="414"/>
      <c r="GS39" s="414"/>
      <c r="GT39" s="414"/>
      <c r="GU39" s="414"/>
      <c r="GV39" s="106"/>
      <c r="GW39" s="96"/>
      <c r="GX39" s="96"/>
      <c r="GY39" s="107"/>
      <c r="GZ39" s="393"/>
      <c r="HA39" s="384"/>
      <c r="HB39" s="385"/>
      <c r="HC39" s="385"/>
      <c r="HD39" s="386"/>
      <c r="HE39" s="387"/>
      <c r="HF39" s="413"/>
      <c r="HG39" s="414"/>
      <c r="HH39" s="414"/>
      <c r="HI39" s="414"/>
      <c r="HJ39" s="414"/>
      <c r="HK39" s="414"/>
      <c r="HL39" s="106"/>
      <c r="HM39" s="96"/>
      <c r="HN39" s="96"/>
      <c r="HO39" s="107"/>
      <c r="HP39" s="393"/>
      <c r="HQ39" s="384"/>
      <c r="HR39" s="385"/>
      <c r="HS39" s="385"/>
      <c r="HT39" s="386"/>
      <c r="HU39" s="387"/>
      <c r="HV39" s="413"/>
      <c r="HW39" s="414"/>
      <c r="HX39" s="414"/>
      <c r="HY39" s="414"/>
      <c r="HZ39" s="414"/>
      <c r="IA39" s="414"/>
      <c r="IB39" s="106"/>
      <c r="IC39" s="96"/>
      <c r="ID39" s="96"/>
      <c r="IE39" s="107"/>
      <c r="IF39" s="393"/>
      <c r="IG39" s="384"/>
      <c r="IH39" s="385"/>
      <c r="II39" s="385"/>
      <c r="IJ39" s="386"/>
      <c r="IK39" s="387"/>
      <c r="IL39" s="413"/>
      <c r="IM39" s="414"/>
      <c r="IN39" s="414"/>
      <c r="IO39" s="414"/>
      <c r="IP39" s="414"/>
      <c r="IQ39" s="414"/>
      <c r="IR39" s="106"/>
      <c r="IS39" s="96"/>
      <c r="IT39" s="96"/>
      <c r="IU39" s="107"/>
      <c r="IV39" s="393"/>
    </row>
    <row r="40" spans="1:256" ht="15" customHeight="1">
      <c r="A40" s="395"/>
      <c r="B40" s="395"/>
      <c r="C40" s="395"/>
      <c r="D40" s="386"/>
      <c r="E40" s="396"/>
      <c r="F40" s="389" t="s">
        <v>213</v>
      </c>
      <c r="G40" s="390" t="s">
        <v>245</v>
      </c>
      <c r="H40" s="388"/>
      <c r="I40" s="388"/>
      <c r="J40" s="388"/>
      <c r="K40" s="388"/>
      <c r="L40" s="106" t="s">
        <v>197</v>
      </c>
      <c r="M40" s="96">
        <v>1</v>
      </c>
      <c r="N40" s="391" t="s">
        <v>153</v>
      </c>
      <c r="O40" s="107">
        <v>165000</v>
      </c>
      <c r="P40" s="392">
        <f>M40*O40</f>
        <v>165000</v>
      </c>
      <c r="Q40" s="384"/>
      <c r="R40" s="385"/>
      <c r="S40" s="385"/>
      <c r="T40" s="386"/>
      <c r="U40" s="387"/>
      <c r="V40" s="389"/>
      <c r="W40" s="390"/>
      <c r="X40" s="388"/>
      <c r="Y40" s="388"/>
      <c r="Z40" s="388"/>
      <c r="AA40" s="388"/>
      <c r="AB40" s="106"/>
      <c r="AC40" s="96"/>
      <c r="AD40" s="391"/>
      <c r="AE40" s="107"/>
      <c r="AF40" s="392"/>
      <c r="AG40" s="384"/>
      <c r="AH40" s="385"/>
      <c r="AI40" s="385"/>
      <c r="AJ40" s="386"/>
      <c r="AK40" s="387"/>
      <c r="AL40" s="389" t="s">
        <v>213</v>
      </c>
      <c r="AM40" s="390" t="s">
        <v>245</v>
      </c>
      <c r="AN40" s="388"/>
      <c r="AO40" s="388"/>
      <c r="AP40" s="388"/>
      <c r="AQ40" s="388"/>
      <c r="AR40" s="106" t="s">
        <v>157</v>
      </c>
      <c r="AS40" s="96">
        <v>1</v>
      </c>
      <c r="AT40" s="391" t="s">
        <v>232</v>
      </c>
      <c r="AU40" s="107">
        <v>3000000</v>
      </c>
      <c r="AV40" s="392">
        <f>AS40*AU40</f>
        <v>3000000</v>
      </c>
      <c r="AW40" s="384"/>
      <c r="AX40" s="385"/>
      <c r="AY40" s="385"/>
      <c r="AZ40" s="386"/>
      <c r="BA40" s="387"/>
      <c r="BB40" s="389" t="s">
        <v>213</v>
      </c>
      <c r="BC40" s="390" t="s">
        <v>245</v>
      </c>
      <c r="BD40" s="388"/>
      <c r="BE40" s="388"/>
      <c r="BF40" s="388"/>
      <c r="BG40" s="388"/>
      <c r="BH40" s="106" t="s">
        <v>157</v>
      </c>
      <c r="BI40" s="96">
        <v>1</v>
      </c>
      <c r="BJ40" s="391" t="s">
        <v>232</v>
      </c>
      <c r="BK40" s="107">
        <v>3000000</v>
      </c>
      <c r="BL40" s="392">
        <f>BI40*BK40</f>
        <v>3000000</v>
      </c>
      <c r="BM40" s="384"/>
      <c r="BN40" s="385"/>
      <c r="BO40" s="385"/>
      <c r="BP40" s="386"/>
      <c r="BQ40" s="387"/>
      <c r="BR40" s="389" t="s">
        <v>213</v>
      </c>
      <c r="BS40" s="390" t="s">
        <v>245</v>
      </c>
      <c r="BT40" s="388"/>
      <c r="BU40" s="388"/>
      <c r="BV40" s="388"/>
      <c r="BW40" s="388"/>
      <c r="BX40" s="106" t="s">
        <v>157</v>
      </c>
      <c r="BY40" s="96">
        <v>1</v>
      </c>
      <c r="BZ40" s="391" t="s">
        <v>232</v>
      </c>
      <c r="CA40" s="107">
        <v>3000000</v>
      </c>
      <c r="CB40" s="392">
        <f>BY40*CA40</f>
        <v>3000000</v>
      </c>
      <c r="CC40" s="384"/>
      <c r="CD40" s="385"/>
      <c r="CE40" s="385"/>
      <c r="CF40" s="386"/>
      <c r="CG40" s="387"/>
      <c r="CH40" s="389" t="s">
        <v>213</v>
      </c>
      <c r="CI40" s="390" t="s">
        <v>245</v>
      </c>
      <c r="CJ40" s="388"/>
      <c r="CK40" s="388"/>
      <c r="CL40" s="388"/>
      <c r="CM40" s="388"/>
      <c r="CN40" s="106" t="s">
        <v>157</v>
      </c>
      <c r="CO40" s="96">
        <v>1</v>
      </c>
      <c r="CP40" s="391" t="s">
        <v>232</v>
      </c>
      <c r="CQ40" s="107">
        <v>3000000</v>
      </c>
      <c r="CR40" s="392">
        <f>CO40*CQ40</f>
        <v>3000000</v>
      </c>
      <c r="CS40" s="384"/>
      <c r="CT40" s="385"/>
      <c r="CU40" s="385"/>
      <c r="CV40" s="386"/>
      <c r="CW40" s="387"/>
      <c r="CX40" s="389" t="s">
        <v>213</v>
      </c>
      <c r="CY40" s="390" t="s">
        <v>245</v>
      </c>
      <c r="CZ40" s="388"/>
      <c r="DA40" s="388"/>
      <c r="DB40" s="388"/>
      <c r="DC40" s="388"/>
      <c r="DD40" s="106" t="s">
        <v>157</v>
      </c>
      <c r="DE40" s="96">
        <v>1</v>
      </c>
      <c r="DF40" s="391" t="s">
        <v>232</v>
      </c>
      <c r="DG40" s="107">
        <v>3000000</v>
      </c>
      <c r="DH40" s="392">
        <f>DE40*DG40</f>
        <v>3000000</v>
      </c>
      <c r="DI40" s="384"/>
      <c r="DJ40" s="385"/>
      <c r="DK40" s="385"/>
      <c r="DL40" s="386"/>
      <c r="DM40" s="387"/>
      <c r="DN40" s="389" t="s">
        <v>213</v>
      </c>
      <c r="DO40" s="390" t="s">
        <v>245</v>
      </c>
      <c r="DP40" s="388"/>
      <c r="DQ40" s="388"/>
      <c r="DR40" s="388"/>
      <c r="DS40" s="388"/>
      <c r="DT40" s="106" t="s">
        <v>157</v>
      </c>
      <c r="DU40" s="96">
        <v>1</v>
      </c>
      <c r="DV40" s="391" t="s">
        <v>232</v>
      </c>
      <c r="DW40" s="107">
        <v>3000000</v>
      </c>
      <c r="DX40" s="392">
        <f>DU40*DW40</f>
        <v>3000000</v>
      </c>
      <c r="DY40" s="384"/>
      <c r="DZ40" s="385"/>
      <c r="EA40" s="385"/>
      <c r="EB40" s="386"/>
      <c r="EC40" s="387"/>
      <c r="ED40" s="389" t="s">
        <v>213</v>
      </c>
      <c r="EE40" s="390" t="s">
        <v>245</v>
      </c>
      <c r="EF40" s="388"/>
      <c r="EG40" s="388"/>
      <c r="EH40" s="388"/>
      <c r="EI40" s="388"/>
      <c r="EJ40" s="106" t="s">
        <v>157</v>
      </c>
      <c r="EK40" s="96">
        <v>1</v>
      </c>
      <c r="EL40" s="391" t="s">
        <v>232</v>
      </c>
      <c r="EM40" s="107">
        <v>3000000</v>
      </c>
      <c r="EN40" s="392">
        <f>EK40*EM40</f>
        <v>3000000</v>
      </c>
      <c r="EO40" s="384"/>
      <c r="EP40" s="385"/>
      <c r="EQ40" s="385"/>
      <c r="ER40" s="386"/>
      <c r="ES40" s="387"/>
      <c r="ET40" s="389" t="s">
        <v>213</v>
      </c>
      <c r="EU40" s="390" t="s">
        <v>245</v>
      </c>
      <c r="EV40" s="388"/>
      <c r="EW40" s="388"/>
      <c r="EX40" s="388"/>
      <c r="EY40" s="388"/>
      <c r="EZ40" s="106" t="s">
        <v>157</v>
      </c>
      <c r="FA40" s="96">
        <v>1</v>
      </c>
      <c r="FB40" s="391" t="s">
        <v>232</v>
      </c>
      <c r="FC40" s="107">
        <v>3000000</v>
      </c>
      <c r="FD40" s="392">
        <f>FA40*FC40</f>
        <v>3000000</v>
      </c>
      <c r="FE40" s="384"/>
      <c r="FF40" s="385"/>
      <c r="FG40" s="385"/>
      <c r="FH40" s="386"/>
      <c r="FI40" s="387"/>
      <c r="FJ40" s="389" t="s">
        <v>213</v>
      </c>
      <c r="FK40" s="390" t="s">
        <v>245</v>
      </c>
      <c r="FL40" s="388"/>
      <c r="FM40" s="388"/>
      <c r="FN40" s="388"/>
      <c r="FO40" s="388"/>
      <c r="FP40" s="106" t="s">
        <v>157</v>
      </c>
      <c r="FQ40" s="96">
        <v>1</v>
      </c>
      <c r="FR40" s="391" t="s">
        <v>232</v>
      </c>
      <c r="FS40" s="107">
        <v>3000000</v>
      </c>
      <c r="FT40" s="392">
        <f>FQ40*FS40</f>
        <v>3000000</v>
      </c>
      <c r="FU40" s="384"/>
      <c r="FV40" s="385"/>
      <c r="FW40" s="385"/>
      <c r="FX40" s="386"/>
      <c r="FY40" s="387"/>
      <c r="FZ40" s="389" t="s">
        <v>213</v>
      </c>
      <c r="GA40" s="390" t="s">
        <v>245</v>
      </c>
      <c r="GB40" s="388"/>
      <c r="GC40" s="388"/>
      <c r="GD40" s="388"/>
      <c r="GE40" s="388"/>
      <c r="GF40" s="106" t="s">
        <v>157</v>
      </c>
      <c r="GG40" s="96">
        <v>1</v>
      </c>
      <c r="GH40" s="391" t="s">
        <v>232</v>
      </c>
      <c r="GI40" s="107">
        <v>3000000</v>
      </c>
      <c r="GJ40" s="392">
        <f>GG40*GI40</f>
        <v>3000000</v>
      </c>
      <c r="GK40" s="384"/>
      <c r="GL40" s="385"/>
      <c r="GM40" s="385"/>
      <c r="GN40" s="386"/>
      <c r="GO40" s="387"/>
      <c r="GP40" s="389" t="s">
        <v>213</v>
      </c>
      <c r="GQ40" s="390" t="s">
        <v>245</v>
      </c>
      <c r="GR40" s="388"/>
      <c r="GS40" s="388"/>
      <c r="GT40" s="388"/>
      <c r="GU40" s="388"/>
      <c r="GV40" s="106" t="s">
        <v>157</v>
      </c>
      <c r="GW40" s="96">
        <v>1</v>
      </c>
      <c r="GX40" s="391" t="s">
        <v>232</v>
      </c>
      <c r="GY40" s="107">
        <v>3000000</v>
      </c>
      <c r="GZ40" s="392">
        <f>GW40*GY40</f>
        <v>3000000</v>
      </c>
      <c r="HA40" s="384"/>
      <c r="HB40" s="385"/>
      <c r="HC40" s="385"/>
      <c r="HD40" s="386"/>
      <c r="HE40" s="387"/>
      <c r="HF40" s="389" t="s">
        <v>213</v>
      </c>
      <c r="HG40" s="390" t="s">
        <v>245</v>
      </c>
      <c r="HH40" s="388"/>
      <c r="HI40" s="388"/>
      <c r="HJ40" s="388"/>
      <c r="HK40" s="388"/>
      <c r="HL40" s="106" t="s">
        <v>157</v>
      </c>
      <c r="HM40" s="96">
        <v>1</v>
      </c>
      <c r="HN40" s="391" t="s">
        <v>232</v>
      </c>
      <c r="HO40" s="107">
        <v>3000000</v>
      </c>
      <c r="HP40" s="392">
        <f>HM40*HO40</f>
        <v>3000000</v>
      </c>
      <c r="HQ40" s="384"/>
      <c r="HR40" s="385"/>
      <c r="HS40" s="385"/>
      <c r="HT40" s="386"/>
      <c r="HU40" s="387"/>
      <c r="HV40" s="389" t="s">
        <v>213</v>
      </c>
      <c r="HW40" s="390" t="s">
        <v>245</v>
      </c>
      <c r="HX40" s="388"/>
      <c r="HY40" s="388"/>
      <c r="HZ40" s="388"/>
      <c r="IA40" s="388"/>
      <c r="IB40" s="106" t="s">
        <v>157</v>
      </c>
      <c r="IC40" s="96">
        <v>1</v>
      </c>
      <c r="ID40" s="391" t="s">
        <v>232</v>
      </c>
      <c r="IE40" s="107">
        <v>3000000</v>
      </c>
      <c r="IF40" s="392">
        <f>IC40*IE40</f>
        <v>3000000</v>
      </c>
      <c r="IG40" s="384"/>
      <c r="IH40" s="385"/>
      <c r="II40" s="385"/>
      <c r="IJ40" s="386"/>
      <c r="IK40" s="387"/>
      <c r="IL40" s="389" t="s">
        <v>213</v>
      </c>
      <c r="IM40" s="390" t="s">
        <v>245</v>
      </c>
      <c r="IN40" s="388"/>
      <c r="IO40" s="388"/>
      <c r="IP40" s="388"/>
      <c r="IQ40" s="388"/>
      <c r="IR40" s="106" t="s">
        <v>157</v>
      </c>
      <c r="IS40" s="96">
        <v>1</v>
      </c>
      <c r="IT40" s="391" t="s">
        <v>232</v>
      </c>
      <c r="IU40" s="107">
        <v>3000000</v>
      </c>
      <c r="IV40" s="392">
        <f>IS40*IU40</f>
        <v>3000000</v>
      </c>
    </row>
    <row r="41" spans="1:256" ht="15" customHeight="1">
      <c r="A41" s="395"/>
      <c r="B41" s="395"/>
      <c r="C41" s="395"/>
      <c r="D41" s="386"/>
      <c r="E41" s="396"/>
      <c r="F41" s="389" t="s">
        <v>154</v>
      </c>
      <c r="G41" s="390" t="s">
        <v>252</v>
      </c>
      <c r="H41" s="388"/>
      <c r="I41" s="388"/>
      <c r="J41" s="388"/>
      <c r="K41" s="388"/>
      <c r="L41" s="106"/>
      <c r="M41" s="96"/>
      <c r="N41" s="391"/>
      <c r="O41" s="107"/>
      <c r="P41" s="402"/>
      <c r="Q41" s="404"/>
      <c r="R41" s="404"/>
      <c r="S41" s="404"/>
      <c r="T41" s="405"/>
      <c r="U41" s="406"/>
      <c r="V41" s="407"/>
      <c r="W41" s="408"/>
      <c r="X41" s="409"/>
      <c r="Y41" s="409"/>
      <c r="Z41" s="409"/>
      <c r="AA41" s="409"/>
      <c r="AB41" s="410"/>
      <c r="AC41" s="410"/>
      <c r="AD41" s="411"/>
      <c r="AE41" s="412"/>
      <c r="AF41" s="412"/>
      <c r="AG41" s="404"/>
      <c r="AH41" s="404"/>
      <c r="AI41" s="404"/>
      <c r="AJ41" s="405"/>
      <c r="AK41" s="406"/>
      <c r="AL41" s="407"/>
      <c r="AM41" s="408"/>
      <c r="AN41" s="409"/>
      <c r="AO41" s="409"/>
      <c r="AP41" s="409"/>
      <c r="AQ41" s="409"/>
      <c r="AR41" s="410"/>
      <c r="AS41" s="410"/>
      <c r="AT41" s="411"/>
      <c r="AU41" s="412"/>
      <c r="AV41" s="412"/>
      <c r="AW41" s="404"/>
      <c r="AX41" s="404"/>
      <c r="AY41" s="404"/>
      <c r="AZ41" s="405"/>
      <c r="BA41" s="406"/>
      <c r="BB41" s="407"/>
      <c r="BC41" s="408"/>
      <c r="BD41" s="409"/>
      <c r="BE41" s="409"/>
      <c r="BF41" s="409"/>
      <c r="BG41" s="409"/>
      <c r="BH41" s="410"/>
      <c r="BI41" s="410"/>
      <c r="BJ41" s="411"/>
      <c r="BK41" s="412"/>
      <c r="BL41" s="412"/>
      <c r="BM41" s="404"/>
      <c r="BN41" s="404"/>
      <c r="BO41" s="404"/>
      <c r="BP41" s="405"/>
      <c r="BQ41" s="406"/>
      <c r="BR41" s="407"/>
      <c r="BS41" s="408"/>
      <c r="BT41" s="409"/>
      <c r="BU41" s="409"/>
      <c r="BV41" s="409"/>
      <c r="BW41" s="409"/>
      <c r="BX41" s="410"/>
      <c r="BY41" s="410"/>
      <c r="BZ41" s="411"/>
      <c r="CA41" s="412"/>
      <c r="CB41" s="412"/>
      <c r="CC41" s="404"/>
      <c r="CD41" s="404"/>
      <c r="CE41" s="404"/>
      <c r="CF41" s="405"/>
      <c r="CG41" s="406"/>
      <c r="CH41" s="407"/>
      <c r="CI41" s="408"/>
      <c r="CJ41" s="409"/>
      <c r="CK41" s="409"/>
      <c r="CL41" s="409"/>
      <c r="CM41" s="409"/>
      <c r="CN41" s="410"/>
      <c r="CO41" s="410"/>
      <c r="CP41" s="411"/>
      <c r="CQ41" s="412"/>
      <c r="CR41" s="412"/>
      <c r="CS41" s="404"/>
      <c r="CT41" s="404"/>
      <c r="CU41" s="404"/>
      <c r="CV41" s="405"/>
      <c r="CW41" s="406"/>
      <c r="CX41" s="407"/>
      <c r="CY41" s="408"/>
      <c r="CZ41" s="409"/>
      <c r="DA41" s="409"/>
      <c r="DB41" s="409"/>
      <c r="DC41" s="409"/>
      <c r="DD41" s="410"/>
      <c r="DE41" s="410"/>
      <c r="DF41" s="411"/>
      <c r="DG41" s="412"/>
      <c r="DH41" s="412"/>
      <c r="DI41" s="404"/>
      <c r="DJ41" s="404"/>
      <c r="DK41" s="404"/>
      <c r="DL41" s="405"/>
      <c r="DM41" s="406"/>
      <c r="DN41" s="407"/>
      <c r="DO41" s="408"/>
      <c r="DP41" s="409"/>
      <c r="DQ41" s="409"/>
      <c r="DR41" s="409"/>
      <c r="DS41" s="409"/>
      <c r="DT41" s="410"/>
      <c r="DU41" s="410"/>
      <c r="DV41" s="411"/>
      <c r="DW41" s="412"/>
      <c r="DX41" s="412"/>
      <c r="DY41" s="404"/>
      <c r="DZ41" s="404"/>
      <c r="EA41" s="404"/>
      <c r="EB41" s="405"/>
      <c r="EC41" s="406"/>
      <c r="ED41" s="407"/>
      <c r="EE41" s="408"/>
      <c r="EF41" s="409"/>
      <c r="EG41" s="409"/>
      <c r="EH41" s="409"/>
      <c r="EI41" s="409"/>
      <c r="EJ41" s="410"/>
      <c r="EK41" s="410"/>
      <c r="EL41" s="411"/>
      <c r="EM41" s="412"/>
      <c r="EN41" s="412"/>
      <c r="EO41" s="404"/>
      <c r="EP41" s="404"/>
      <c r="EQ41" s="404"/>
      <c r="ER41" s="405"/>
      <c r="ES41" s="406"/>
      <c r="ET41" s="407"/>
      <c r="EU41" s="408"/>
      <c r="EV41" s="409"/>
      <c r="EW41" s="409"/>
      <c r="EX41" s="409"/>
      <c r="EY41" s="409"/>
      <c r="EZ41" s="410"/>
      <c r="FA41" s="410"/>
      <c r="FB41" s="411"/>
      <c r="FC41" s="412"/>
      <c r="FD41" s="412"/>
      <c r="FE41" s="404"/>
      <c r="FF41" s="404"/>
      <c r="FG41" s="404"/>
      <c r="FH41" s="405"/>
      <c r="FI41" s="406"/>
      <c r="FJ41" s="407"/>
      <c r="FK41" s="408"/>
      <c r="FL41" s="409"/>
      <c r="FM41" s="409"/>
      <c r="FN41" s="409"/>
      <c r="FO41" s="409"/>
      <c r="FP41" s="410"/>
      <c r="FQ41" s="410"/>
      <c r="FR41" s="411"/>
      <c r="FS41" s="412"/>
      <c r="FT41" s="412"/>
      <c r="FU41" s="404"/>
      <c r="FV41" s="404"/>
      <c r="FW41" s="404"/>
      <c r="FX41" s="405"/>
      <c r="FY41" s="406"/>
      <c r="FZ41" s="407"/>
      <c r="GA41" s="408"/>
      <c r="GB41" s="409"/>
      <c r="GC41" s="409"/>
      <c r="GD41" s="409"/>
      <c r="GE41" s="409"/>
      <c r="GF41" s="410"/>
      <c r="GG41" s="410"/>
      <c r="GH41" s="411"/>
      <c r="GI41" s="412"/>
      <c r="GJ41" s="412"/>
      <c r="GK41" s="404"/>
      <c r="GL41" s="404"/>
      <c r="GM41" s="404"/>
      <c r="GN41" s="405"/>
      <c r="GO41" s="406"/>
      <c r="GP41" s="407"/>
      <c r="GQ41" s="408"/>
      <c r="GR41" s="409"/>
      <c r="GS41" s="409"/>
      <c r="GT41" s="409"/>
      <c r="GU41" s="409"/>
      <c r="GV41" s="410"/>
      <c r="GW41" s="410"/>
      <c r="GX41" s="411"/>
      <c r="GY41" s="412"/>
      <c r="GZ41" s="412"/>
      <c r="HA41" s="404"/>
      <c r="HB41" s="404"/>
      <c r="HC41" s="404"/>
      <c r="HD41" s="405"/>
      <c r="HE41" s="406"/>
      <c r="HF41" s="407"/>
      <c r="HG41" s="408"/>
      <c r="HH41" s="409"/>
      <c r="HI41" s="409"/>
      <c r="HJ41" s="409"/>
      <c r="HK41" s="409"/>
      <c r="HL41" s="410"/>
      <c r="HM41" s="410"/>
      <c r="HN41" s="411"/>
      <c r="HO41" s="412"/>
      <c r="HP41" s="412"/>
      <c r="HQ41" s="404"/>
      <c r="HR41" s="404"/>
      <c r="HS41" s="404"/>
      <c r="HT41" s="405"/>
      <c r="HU41" s="406"/>
      <c r="HV41" s="407"/>
      <c r="HW41" s="408"/>
      <c r="HX41" s="409"/>
      <c r="HY41" s="409"/>
      <c r="HZ41" s="409"/>
      <c r="IA41" s="409"/>
      <c r="IB41" s="410"/>
      <c r="IC41" s="410"/>
      <c r="ID41" s="411"/>
      <c r="IE41" s="412"/>
      <c r="IF41" s="412"/>
      <c r="IG41" s="404"/>
      <c r="IH41" s="404"/>
      <c r="II41" s="404"/>
      <c r="IJ41" s="405"/>
      <c r="IK41" s="406"/>
      <c r="IL41" s="407"/>
      <c r="IM41" s="408"/>
      <c r="IN41" s="409"/>
      <c r="IO41" s="409"/>
      <c r="IP41" s="409"/>
      <c r="IQ41" s="409"/>
      <c r="IR41" s="410"/>
      <c r="IS41" s="410"/>
      <c r="IT41" s="411"/>
      <c r="IU41" s="412"/>
      <c r="IV41" s="412"/>
    </row>
    <row r="42" spans="1:256" ht="15" customHeight="1">
      <c r="A42" s="395"/>
      <c r="B42" s="395"/>
      <c r="C42" s="395"/>
      <c r="D42" s="386"/>
      <c r="E42" s="396"/>
      <c r="F42" s="389" t="s">
        <v>44</v>
      </c>
      <c r="G42" s="390" t="s">
        <v>245</v>
      </c>
      <c r="H42" s="388"/>
      <c r="I42" s="388"/>
      <c r="J42" s="388"/>
      <c r="K42" s="388"/>
      <c r="L42" s="106" t="s">
        <v>197</v>
      </c>
      <c r="M42" s="96">
        <v>1</v>
      </c>
      <c r="N42" s="391" t="s">
        <v>153</v>
      </c>
      <c r="O42" s="107">
        <v>550000</v>
      </c>
      <c r="P42" s="402">
        <f>M42*O42</f>
        <v>550000</v>
      </c>
      <c r="Q42" s="404"/>
      <c r="R42" s="404"/>
      <c r="S42" s="404"/>
      <c r="T42" s="405"/>
      <c r="U42" s="406"/>
      <c r="V42" s="407"/>
      <c r="W42" s="408"/>
      <c r="X42" s="409"/>
      <c r="Y42" s="409"/>
      <c r="Z42" s="409"/>
      <c r="AA42" s="409"/>
      <c r="AB42" s="410"/>
      <c r="AC42" s="410"/>
      <c r="AD42" s="411"/>
      <c r="AE42" s="412"/>
      <c r="AF42" s="412"/>
      <c r="AG42" s="404"/>
      <c r="AH42" s="404"/>
      <c r="AI42" s="404"/>
      <c r="AJ42" s="405"/>
      <c r="AK42" s="406"/>
      <c r="AL42" s="407"/>
      <c r="AM42" s="408"/>
      <c r="AN42" s="409"/>
      <c r="AO42" s="409"/>
      <c r="AP42" s="409"/>
      <c r="AQ42" s="409"/>
      <c r="AR42" s="410"/>
      <c r="AS42" s="410"/>
      <c r="AT42" s="411"/>
      <c r="AU42" s="412"/>
      <c r="AV42" s="412"/>
      <c r="AW42" s="404"/>
      <c r="AX42" s="404"/>
      <c r="AY42" s="404"/>
      <c r="AZ42" s="405"/>
      <c r="BA42" s="406"/>
      <c r="BB42" s="407"/>
      <c r="BC42" s="408"/>
      <c r="BD42" s="409"/>
      <c r="BE42" s="409"/>
      <c r="BF42" s="409"/>
      <c r="BG42" s="409"/>
      <c r="BH42" s="410"/>
      <c r="BI42" s="410"/>
      <c r="BJ42" s="411"/>
      <c r="BK42" s="412"/>
      <c r="BL42" s="412"/>
      <c r="BM42" s="404"/>
      <c r="BN42" s="404"/>
      <c r="BO42" s="404"/>
      <c r="BP42" s="405"/>
      <c r="BQ42" s="406"/>
      <c r="BR42" s="407"/>
      <c r="BS42" s="408"/>
      <c r="BT42" s="409"/>
      <c r="BU42" s="409"/>
      <c r="BV42" s="409"/>
      <c r="BW42" s="409"/>
      <c r="BX42" s="410"/>
      <c r="BY42" s="410"/>
      <c r="BZ42" s="411"/>
      <c r="CA42" s="412"/>
      <c r="CB42" s="412"/>
      <c r="CC42" s="404"/>
      <c r="CD42" s="404"/>
      <c r="CE42" s="404"/>
      <c r="CF42" s="405"/>
      <c r="CG42" s="406"/>
      <c r="CH42" s="407"/>
      <c r="CI42" s="408"/>
      <c r="CJ42" s="409"/>
      <c r="CK42" s="409"/>
      <c r="CL42" s="409"/>
      <c r="CM42" s="409"/>
      <c r="CN42" s="410"/>
      <c r="CO42" s="410"/>
      <c r="CP42" s="411"/>
      <c r="CQ42" s="412"/>
      <c r="CR42" s="412"/>
      <c r="CS42" s="404"/>
      <c r="CT42" s="404"/>
      <c r="CU42" s="404"/>
      <c r="CV42" s="405"/>
      <c r="CW42" s="406"/>
      <c r="CX42" s="407"/>
      <c r="CY42" s="408"/>
      <c r="CZ42" s="409"/>
      <c r="DA42" s="409"/>
      <c r="DB42" s="409"/>
      <c r="DC42" s="409"/>
      <c r="DD42" s="410"/>
      <c r="DE42" s="410"/>
      <c r="DF42" s="411"/>
      <c r="DG42" s="412"/>
      <c r="DH42" s="412"/>
      <c r="DI42" s="404"/>
      <c r="DJ42" s="404"/>
      <c r="DK42" s="404"/>
      <c r="DL42" s="405"/>
      <c r="DM42" s="406"/>
      <c r="DN42" s="407"/>
      <c r="DO42" s="408"/>
      <c r="DP42" s="409"/>
      <c r="DQ42" s="409"/>
      <c r="DR42" s="409"/>
      <c r="DS42" s="409"/>
      <c r="DT42" s="410"/>
      <c r="DU42" s="410"/>
      <c r="DV42" s="411"/>
      <c r="DW42" s="412"/>
      <c r="DX42" s="412"/>
      <c r="DY42" s="404"/>
      <c r="DZ42" s="404"/>
      <c r="EA42" s="404"/>
      <c r="EB42" s="405"/>
      <c r="EC42" s="406"/>
      <c r="ED42" s="407"/>
      <c r="EE42" s="408"/>
      <c r="EF42" s="409"/>
      <c r="EG42" s="409"/>
      <c r="EH42" s="409"/>
      <c r="EI42" s="409"/>
      <c r="EJ42" s="410"/>
      <c r="EK42" s="410"/>
      <c r="EL42" s="411"/>
      <c r="EM42" s="412"/>
      <c r="EN42" s="412"/>
      <c r="EO42" s="404"/>
      <c r="EP42" s="404"/>
      <c r="EQ42" s="404"/>
      <c r="ER42" s="405"/>
      <c r="ES42" s="406"/>
      <c r="ET42" s="407"/>
      <c r="EU42" s="408"/>
      <c r="EV42" s="409"/>
      <c r="EW42" s="409"/>
      <c r="EX42" s="409"/>
      <c r="EY42" s="409"/>
      <c r="EZ42" s="410"/>
      <c r="FA42" s="410"/>
      <c r="FB42" s="411"/>
      <c r="FC42" s="412"/>
      <c r="FD42" s="412"/>
      <c r="FE42" s="404"/>
      <c r="FF42" s="404"/>
      <c r="FG42" s="404"/>
      <c r="FH42" s="405"/>
      <c r="FI42" s="406"/>
      <c r="FJ42" s="407"/>
      <c r="FK42" s="408"/>
      <c r="FL42" s="409"/>
      <c r="FM42" s="409"/>
      <c r="FN42" s="409"/>
      <c r="FO42" s="409"/>
      <c r="FP42" s="410"/>
      <c r="FQ42" s="410"/>
      <c r="FR42" s="411"/>
      <c r="FS42" s="412"/>
      <c r="FT42" s="412"/>
      <c r="FU42" s="404"/>
      <c r="FV42" s="404"/>
      <c r="FW42" s="404"/>
      <c r="FX42" s="405"/>
      <c r="FY42" s="406"/>
      <c r="FZ42" s="407"/>
      <c r="GA42" s="408"/>
      <c r="GB42" s="409"/>
      <c r="GC42" s="409"/>
      <c r="GD42" s="409"/>
      <c r="GE42" s="409"/>
      <c r="GF42" s="410"/>
      <c r="GG42" s="410"/>
      <c r="GH42" s="411"/>
      <c r="GI42" s="412"/>
      <c r="GJ42" s="412"/>
      <c r="GK42" s="404"/>
      <c r="GL42" s="404"/>
      <c r="GM42" s="404"/>
      <c r="GN42" s="405"/>
      <c r="GO42" s="406"/>
      <c r="GP42" s="407"/>
      <c r="GQ42" s="408"/>
      <c r="GR42" s="409"/>
      <c r="GS42" s="409"/>
      <c r="GT42" s="409"/>
      <c r="GU42" s="409"/>
      <c r="GV42" s="410"/>
      <c r="GW42" s="410"/>
      <c r="GX42" s="411"/>
      <c r="GY42" s="412"/>
      <c r="GZ42" s="412"/>
      <c r="HA42" s="404"/>
      <c r="HB42" s="404"/>
      <c r="HC42" s="404"/>
      <c r="HD42" s="405"/>
      <c r="HE42" s="406"/>
      <c r="HF42" s="407"/>
      <c r="HG42" s="408"/>
      <c r="HH42" s="409"/>
      <c r="HI42" s="409"/>
      <c r="HJ42" s="409"/>
      <c r="HK42" s="409"/>
      <c r="HL42" s="410"/>
      <c r="HM42" s="410"/>
      <c r="HN42" s="411"/>
      <c r="HO42" s="412"/>
      <c r="HP42" s="412"/>
      <c r="HQ42" s="404"/>
      <c r="HR42" s="404"/>
      <c r="HS42" s="404"/>
      <c r="HT42" s="405"/>
      <c r="HU42" s="406"/>
      <c r="HV42" s="407"/>
      <c r="HW42" s="408"/>
      <c r="HX42" s="409"/>
      <c r="HY42" s="409"/>
      <c r="HZ42" s="409"/>
      <c r="IA42" s="409"/>
      <c r="IB42" s="410"/>
      <c r="IC42" s="410"/>
      <c r="ID42" s="411"/>
      <c r="IE42" s="412"/>
      <c r="IF42" s="412"/>
      <c r="IG42" s="404"/>
      <c r="IH42" s="404"/>
      <c r="II42" s="404"/>
      <c r="IJ42" s="405"/>
      <c r="IK42" s="406"/>
      <c r="IL42" s="407"/>
      <c r="IM42" s="408"/>
      <c r="IN42" s="409"/>
      <c r="IO42" s="409"/>
      <c r="IP42" s="409"/>
      <c r="IQ42" s="409"/>
      <c r="IR42" s="410"/>
      <c r="IS42" s="410"/>
      <c r="IT42" s="411"/>
      <c r="IU42" s="412"/>
      <c r="IV42" s="412"/>
    </row>
    <row r="43" spans="1:256" ht="15" customHeight="1">
      <c r="A43" s="395"/>
      <c r="B43" s="395"/>
      <c r="C43" s="395"/>
      <c r="D43" s="386"/>
      <c r="E43" s="396"/>
      <c r="F43" s="389"/>
      <c r="G43" s="390"/>
      <c r="H43" s="388"/>
      <c r="I43" s="388"/>
      <c r="J43" s="388"/>
      <c r="K43" s="388"/>
      <c r="L43" s="106"/>
      <c r="M43" s="96"/>
      <c r="N43" s="391"/>
      <c r="O43" s="107"/>
      <c r="P43" s="402"/>
      <c r="Q43" s="404"/>
      <c r="R43" s="404"/>
      <c r="S43" s="404"/>
      <c r="T43" s="405"/>
      <c r="U43" s="406"/>
      <c r="V43" s="407"/>
      <c r="W43" s="408"/>
      <c r="X43" s="409"/>
      <c r="Y43" s="409"/>
      <c r="Z43" s="409"/>
      <c r="AA43" s="409"/>
      <c r="AB43" s="410"/>
      <c r="AC43" s="410"/>
      <c r="AD43" s="411"/>
      <c r="AE43" s="412"/>
      <c r="AF43" s="412"/>
      <c r="AG43" s="404"/>
      <c r="AH43" s="404"/>
      <c r="AI43" s="404"/>
      <c r="AJ43" s="405"/>
      <c r="AK43" s="406"/>
      <c r="AL43" s="407"/>
      <c r="AM43" s="408"/>
      <c r="AN43" s="409"/>
      <c r="AO43" s="409"/>
      <c r="AP43" s="409"/>
      <c r="AQ43" s="409"/>
      <c r="AR43" s="410"/>
      <c r="AS43" s="410"/>
      <c r="AT43" s="411"/>
      <c r="AU43" s="412"/>
      <c r="AV43" s="412"/>
      <c r="AW43" s="404"/>
      <c r="AX43" s="404"/>
      <c r="AY43" s="404"/>
      <c r="AZ43" s="405"/>
      <c r="BA43" s="406"/>
      <c r="BB43" s="407"/>
      <c r="BC43" s="408"/>
      <c r="BD43" s="409"/>
      <c r="BE43" s="409"/>
      <c r="BF43" s="409"/>
      <c r="BG43" s="409"/>
      <c r="BH43" s="410"/>
      <c r="BI43" s="410"/>
      <c r="BJ43" s="411"/>
      <c r="BK43" s="412"/>
      <c r="BL43" s="412"/>
      <c r="BM43" s="404"/>
      <c r="BN43" s="404"/>
      <c r="BO43" s="404"/>
      <c r="BP43" s="405"/>
      <c r="BQ43" s="406"/>
      <c r="BR43" s="407"/>
      <c r="BS43" s="408"/>
      <c r="BT43" s="409"/>
      <c r="BU43" s="409"/>
      <c r="BV43" s="409"/>
      <c r="BW43" s="409"/>
      <c r="BX43" s="410"/>
      <c r="BY43" s="410"/>
      <c r="BZ43" s="411"/>
      <c r="CA43" s="412"/>
      <c r="CB43" s="412"/>
      <c r="CC43" s="404"/>
      <c r="CD43" s="404"/>
      <c r="CE43" s="404"/>
      <c r="CF43" s="405"/>
      <c r="CG43" s="406"/>
      <c r="CH43" s="407"/>
      <c r="CI43" s="408"/>
      <c r="CJ43" s="409"/>
      <c r="CK43" s="409"/>
      <c r="CL43" s="409"/>
      <c r="CM43" s="409"/>
      <c r="CN43" s="410"/>
      <c r="CO43" s="410"/>
      <c r="CP43" s="411"/>
      <c r="CQ43" s="412"/>
      <c r="CR43" s="412"/>
      <c r="CS43" s="404"/>
      <c r="CT43" s="404"/>
      <c r="CU43" s="404"/>
      <c r="CV43" s="405"/>
      <c r="CW43" s="406"/>
      <c r="CX43" s="407"/>
      <c r="CY43" s="408"/>
      <c r="CZ43" s="409"/>
      <c r="DA43" s="409"/>
      <c r="DB43" s="409"/>
      <c r="DC43" s="409"/>
      <c r="DD43" s="410"/>
      <c r="DE43" s="410"/>
      <c r="DF43" s="411"/>
      <c r="DG43" s="412"/>
      <c r="DH43" s="412"/>
      <c r="DI43" s="404"/>
      <c r="DJ43" s="404"/>
      <c r="DK43" s="404"/>
      <c r="DL43" s="405"/>
      <c r="DM43" s="406"/>
      <c r="DN43" s="407"/>
      <c r="DO43" s="408"/>
      <c r="DP43" s="409"/>
      <c r="DQ43" s="409"/>
      <c r="DR43" s="409"/>
      <c r="DS43" s="409"/>
      <c r="DT43" s="410"/>
      <c r="DU43" s="410"/>
      <c r="DV43" s="411"/>
      <c r="DW43" s="412"/>
      <c r="DX43" s="412"/>
      <c r="DY43" s="404"/>
      <c r="DZ43" s="404"/>
      <c r="EA43" s="404"/>
      <c r="EB43" s="405"/>
      <c r="EC43" s="406"/>
      <c r="ED43" s="407"/>
      <c r="EE43" s="408"/>
      <c r="EF43" s="409"/>
      <c r="EG43" s="409"/>
      <c r="EH43" s="409"/>
      <c r="EI43" s="409"/>
      <c r="EJ43" s="410"/>
      <c r="EK43" s="410"/>
      <c r="EL43" s="411"/>
      <c r="EM43" s="412"/>
      <c r="EN43" s="412"/>
      <c r="EO43" s="404"/>
      <c r="EP43" s="404"/>
      <c r="EQ43" s="404"/>
      <c r="ER43" s="405"/>
      <c r="ES43" s="406"/>
      <c r="ET43" s="407"/>
      <c r="EU43" s="408"/>
      <c r="EV43" s="409"/>
      <c r="EW43" s="409"/>
      <c r="EX43" s="409"/>
      <c r="EY43" s="409"/>
      <c r="EZ43" s="410"/>
      <c r="FA43" s="410"/>
      <c r="FB43" s="411"/>
      <c r="FC43" s="412"/>
      <c r="FD43" s="412"/>
      <c r="FE43" s="404"/>
      <c r="FF43" s="404"/>
      <c r="FG43" s="404"/>
      <c r="FH43" s="405"/>
      <c r="FI43" s="406"/>
      <c r="FJ43" s="407"/>
      <c r="FK43" s="408"/>
      <c r="FL43" s="409"/>
      <c r="FM43" s="409"/>
      <c r="FN43" s="409"/>
      <c r="FO43" s="409"/>
      <c r="FP43" s="410"/>
      <c r="FQ43" s="410"/>
      <c r="FR43" s="411"/>
      <c r="FS43" s="412"/>
      <c r="FT43" s="412"/>
      <c r="FU43" s="404"/>
      <c r="FV43" s="404"/>
      <c r="FW43" s="404"/>
      <c r="FX43" s="405"/>
      <c r="FY43" s="406"/>
      <c r="FZ43" s="407"/>
      <c r="GA43" s="408"/>
      <c r="GB43" s="409"/>
      <c r="GC43" s="409"/>
      <c r="GD43" s="409"/>
      <c r="GE43" s="409"/>
      <c r="GF43" s="410"/>
      <c r="GG43" s="410"/>
      <c r="GH43" s="411"/>
      <c r="GI43" s="412"/>
      <c r="GJ43" s="412"/>
      <c r="GK43" s="404"/>
      <c r="GL43" s="404"/>
      <c r="GM43" s="404"/>
      <c r="GN43" s="405"/>
      <c r="GO43" s="406"/>
      <c r="GP43" s="407"/>
      <c r="GQ43" s="408"/>
      <c r="GR43" s="409"/>
      <c r="GS43" s="409"/>
      <c r="GT43" s="409"/>
      <c r="GU43" s="409"/>
      <c r="GV43" s="410"/>
      <c r="GW43" s="410"/>
      <c r="GX43" s="411"/>
      <c r="GY43" s="412"/>
      <c r="GZ43" s="412"/>
      <c r="HA43" s="404"/>
      <c r="HB43" s="404"/>
      <c r="HC43" s="404"/>
      <c r="HD43" s="405"/>
      <c r="HE43" s="406"/>
      <c r="HF43" s="407"/>
      <c r="HG43" s="408"/>
      <c r="HH43" s="409"/>
      <c r="HI43" s="409"/>
      <c r="HJ43" s="409"/>
      <c r="HK43" s="409"/>
      <c r="HL43" s="410"/>
      <c r="HM43" s="410"/>
      <c r="HN43" s="411"/>
      <c r="HO43" s="412"/>
      <c r="HP43" s="412"/>
      <c r="HQ43" s="404"/>
      <c r="HR43" s="404"/>
      <c r="HS43" s="404"/>
      <c r="HT43" s="405"/>
      <c r="HU43" s="406"/>
      <c r="HV43" s="407"/>
      <c r="HW43" s="408"/>
      <c r="HX43" s="409"/>
      <c r="HY43" s="409"/>
      <c r="HZ43" s="409"/>
      <c r="IA43" s="409"/>
      <c r="IB43" s="410"/>
      <c r="IC43" s="410"/>
      <c r="ID43" s="411"/>
      <c r="IE43" s="412"/>
      <c r="IF43" s="412"/>
      <c r="IG43" s="404"/>
      <c r="IH43" s="404"/>
      <c r="II43" s="404"/>
      <c r="IJ43" s="405"/>
      <c r="IK43" s="406"/>
      <c r="IL43" s="407"/>
      <c r="IM43" s="408"/>
      <c r="IN43" s="409"/>
      <c r="IO43" s="409"/>
      <c r="IP43" s="409"/>
      <c r="IQ43" s="409"/>
      <c r="IR43" s="410"/>
      <c r="IS43" s="410"/>
      <c r="IT43" s="411"/>
      <c r="IU43" s="412"/>
      <c r="IV43" s="412"/>
    </row>
    <row r="44" spans="1:23" ht="15" customHeight="1">
      <c r="A44" s="341">
        <v>5</v>
      </c>
      <c r="B44" s="341">
        <v>2</v>
      </c>
      <c r="C44" s="341">
        <v>4</v>
      </c>
      <c r="D44" s="341"/>
      <c r="E44" s="341"/>
      <c r="F44" s="359" t="s">
        <v>231</v>
      </c>
      <c r="G44" s="105"/>
      <c r="H44" s="105"/>
      <c r="I44" s="105"/>
      <c r="J44" s="105"/>
      <c r="K44" s="105"/>
      <c r="L44" s="106"/>
      <c r="M44" s="96"/>
      <c r="N44" s="96"/>
      <c r="O44" s="107"/>
      <c r="P44" s="98">
        <f>P45</f>
        <v>4350000</v>
      </c>
      <c r="R44" s="280"/>
      <c r="S44" s="280"/>
      <c r="T44" s="280"/>
      <c r="U44" s="280"/>
      <c r="V44" s="280"/>
      <c r="W44" s="280"/>
    </row>
    <row r="45" spans="1:23" ht="15" customHeight="1">
      <c r="A45" s="341">
        <v>5</v>
      </c>
      <c r="B45" s="341">
        <v>2</v>
      </c>
      <c r="C45" s="341">
        <v>4</v>
      </c>
      <c r="D45" s="341"/>
      <c r="E45" s="125" t="s">
        <v>154</v>
      </c>
      <c r="F45" s="359" t="s">
        <v>233</v>
      </c>
      <c r="G45" s="105"/>
      <c r="H45" s="105"/>
      <c r="I45" s="105"/>
      <c r="J45" s="105"/>
      <c r="K45" s="105"/>
      <c r="L45" s="106"/>
      <c r="M45" s="96"/>
      <c r="N45" s="96"/>
      <c r="O45" s="107"/>
      <c r="P45" s="98">
        <f>P47+P49</f>
        <v>4350000</v>
      </c>
      <c r="R45" s="280"/>
      <c r="S45" s="280"/>
      <c r="T45" s="280"/>
      <c r="U45" s="280"/>
      <c r="V45" s="280"/>
      <c r="W45" s="280"/>
    </row>
    <row r="46" spans="1:23" ht="15" customHeight="1">
      <c r="A46" s="341"/>
      <c r="B46" s="341"/>
      <c r="C46" s="341"/>
      <c r="D46" s="341"/>
      <c r="E46" s="125"/>
      <c r="F46" s="126" t="s">
        <v>52</v>
      </c>
      <c r="G46" s="105" t="s">
        <v>251</v>
      </c>
      <c r="H46" s="105"/>
      <c r="I46" s="105"/>
      <c r="J46" s="105"/>
      <c r="K46" s="105"/>
      <c r="L46" s="106"/>
      <c r="M46" s="96"/>
      <c r="N46" s="96"/>
      <c r="O46" s="107"/>
      <c r="P46" s="98"/>
      <c r="R46" s="280"/>
      <c r="S46" s="280"/>
      <c r="T46" s="280"/>
      <c r="U46" s="280"/>
      <c r="V46" s="280">
        <f>600000*1.5%</f>
        <v>9000</v>
      </c>
      <c r="W46" s="280"/>
    </row>
    <row r="47" spans="1:23" ht="15" customHeight="1">
      <c r="A47" s="90"/>
      <c r="B47" s="90"/>
      <c r="C47" s="90"/>
      <c r="D47" s="332"/>
      <c r="E47" s="90"/>
      <c r="F47" s="126" t="s">
        <v>44</v>
      </c>
      <c r="G47" s="105" t="s">
        <v>234</v>
      </c>
      <c r="H47" s="105"/>
      <c r="I47" s="105"/>
      <c r="J47" s="105"/>
      <c r="K47" s="105"/>
      <c r="L47" s="106" t="s">
        <v>197</v>
      </c>
      <c r="M47" s="96">
        <v>4</v>
      </c>
      <c r="N47" s="96" t="s">
        <v>235</v>
      </c>
      <c r="O47" s="107">
        <v>150000</v>
      </c>
      <c r="P47" s="108">
        <f>M47*O47</f>
        <v>600000</v>
      </c>
      <c r="R47" s="280"/>
      <c r="S47" s="280"/>
      <c r="T47" s="280"/>
      <c r="U47" s="280"/>
      <c r="V47" s="280"/>
      <c r="W47" s="280"/>
    </row>
    <row r="48" spans="1:23" ht="15" customHeight="1">
      <c r="A48" s="90"/>
      <c r="B48" s="90"/>
      <c r="C48" s="90"/>
      <c r="D48" s="332"/>
      <c r="E48" s="90"/>
      <c r="F48" s="126" t="s">
        <v>154</v>
      </c>
      <c r="G48" s="105" t="s">
        <v>252</v>
      </c>
      <c r="H48" s="105"/>
      <c r="I48" s="105"/>
      <c r="J48" s="105"/>
      <c r="K48" s="105"/>
      <c r="L48" s="106"/>
      <c r="M48" s="96"/>
      <c r="N48" s="96"/>
      <c r="O48" s="107"/>
      <c r="P48" s="108"/>
      <c r="R48" s="280"/>
      <c r="S48" s="280"/>
      <c r="T48" s="280"/>
      <c r="U48" s="280"/>
      <c r="V48" s="280"/>
      <c r="W48" s="280"/>
    </row>
    <row r="49" spans="1:23" ht="15" customHeight="1">
      <c r="A49" s="90"/>
      <c r="B49" s="90"/>
      <c r="C49" s="90"/>
      <c r="D49" s="332"/>
      <c r="E49" s="90"/>
      <c r="F49" s="126" t="s">
        <v>44</v>
      </c>
      <c r="G49" s="105" t="s">
        <v>253</v>
      </c>
      <c r="H49" s="105"/>
      <c r="I49" s="105"/>
      <c r="J49" s="105"/>
      <c r="K49" s="105"/>
      <c r="L49" s="106" t="s">
        <v>197</v>
      </c>
      <c r="M49" s="96">
        <v>25</v>
      </c>
      <c r="N49" s="96" t="s">
        <v>235</v>
      </c>
      <c r="O49" s="107">
        <v>150000</v>
      </c>
      <c r="P49" s="108">
        <f>M49*O49</f>
        <v>3750000</v>
      </c>
      <c r="R49" s="280"/>
      <c r="S49" s="280"/>
      <c r="T49" s="280"/>
      <c r="U49" s="280"/>
      <c r="V49" s="280"/>
      <c r="W49" s="280"/>
    </row>
    <row r="50" spans="1:24" ht="15" customHeight="1">
      <c r="A50" s="90"/>
      <c r="B50" s="90"/>
      <c r="C50" s="90"/>
      <c r="D50" s="332"/>
      <c r="E50" s="90"/>
      <c r="F50" s="126"/>
      <c r="G50" s="105"/>
      <c r="H50" s="105"/>
      <c r="I50" s="105"/>
      <c r="J50" s="105"/>
      <c r="K50" s="105"/>
      <c r="L50" s="106"/>
      <c r="M50" s="96"/>
      <c r="N50" s="96"/>
      <c r="O50" s="107"/>
      <c r="P50" s="108"/>
      <c r="R50" s="280"/>
      <c r="S50" s="280"/>
      <c r="T50" s="280"/>
      <c r="U50" s="280"/>
      <c r="V50" s="420">
        <f>80000*8</f>
        <v>640000</v>
      </c>
      <c r="W50" s="280"/>
      <c r="X50" s="331">
        <f>V50*1.5%</f>
        <v>9600</v>
      </c>
    </row>
    <row r="51" spans="1:23" ht="15" customHeight="1">
      <c r="A51" s="332">
        <v>5</v>
      </c>
      <c r="B51" s="332">
        <v>3</v>
      </c>
      <c r="C51" s="90"/>
      <c r="D51" s="332"/>
      <c r="E51" s="90"/>
      <c r="F51" s="359" t="s">
        <v>242</v>
      </c>
      <c r="G51" s="105"/>
      <c r="H51" s="105"/>
      <c r="I51" s="105"/>
      <c r="J51" s="105"/>
      <c r="K51" s="105"/>
      <c r="L51" s="106"/>
      <c r="M51" s="96"/>
      <c r="N51" s="96"/>
      <c r="O51" s="107"/>
      <c r="P51" s="98">
        <f>P52</f>
        <v>299761000</v>
      </c>
      <c r="R51" s="280"/>
      <c r="S51" s="280"/>
      <c r="T51" s="280"/>
      <c r="U51" s="280"/>
      <c r="V51" s="280" t="s">
        <v>299</v>
      </c>
      <c r="W51" s="420">
        <f>70000*2</f>
        <v>140000</v>
      </c>
    </row>
    <row r="52" spans="1:23" ht="15">
      <c r="A52" s="332">
        <v>5</v>
      </c>
      <c r="B52" s="332">
        <v>3</v>
      </c>
      <c r="C52" s="90">
        <v>4</v>
      </c>
      <c r="D52" s="332"/>
      <c r="E52" s="90"/>
      <c r="F52" s="359" t="s">
        <v>243</v>
      </c>
      <c r="G52" s="105"/>
      <c r="H52" s="105"/>
      <c r="I52" s="105"/>
      <c r="J52" s="105"/>
      <c r="K52" s="105"/>
      <c r="L52" s="106"/>
      <c r="M52" s="96"/>
      <c r="N52" s="96"/>
      <c r="O52" s="107"/>
      <c r="P52" s="98">
        <f>P57+P65+P53</f>
        <v>299761000</v>
      </c>
      <c r="R52" s="280"/>
      <c r="S52" s="280"/>
      <c r="T52" s="280"/>
      <c r="U52" s="280"/>
      <c r="V52" s="280"/>
      <c r="W52" s="280"/>
    </row>
    <row r="53" spans="1:23" ht="15">
      <c r="A53" s="332">
        <v>5</v>
      </c>
      <c r="B53" s="332">
        <v>3</v>
      </c>
      <c r="C53" s="90">
        <v>4</v>
      </c>
      <c r="D53" s="332"/>
      <c r="E53" s="248" t="s">
        <v>52</v>
      </c>
      <c r="F53" s="448" t="s">
        <v>343</v>
      </c>
      <c r="G53" s="628"/>
      <c r="H53" s="628"/>
      <c r="I53" s="628"/>
      <c r="J53" s="628"/>
      <c r="K53" s="629"/>
      <c r="L53" s="106"/>
      <c r="M53" s="96"/>
      <c r="N53" s="96"/>
      <c r="O53" s="107"/>
      <c r="P53" s="98">
        <f>P54+P55</f>
        <v>5760000</v>
      </c>
      <c r="R53" s="280"/>
      <c r="S53" s="280"/>
      <c r="T53" s="280"/>
      <c r="U53" s="280"/>
      <c r="V53" s="280"/>
      <c r="W53" s="280"/>
    </row>
    <row r="54" spans="1:23" ht="26.25" customHeight="1">
      <c r="A54" s="332"/>
      <c r="B54" s="332"/>
      <c r="C54" s="90"/>
      <c r="D54" s="332"/>
      <c r="E54" s="90"/>
      <c r="F54" s="359" t="s">
        <v>44</v>
      </c>
      <c r="G54" s="632" t="s">
        <v>344</v>
      </c>
      <c r="H54" s="632"/>
      <c r="I54" s="632"/>
      <c r="J54" s="632"/>
      <c r="K54" s="633"/>
      <c r="L54" s="106" t="s">
        <v>197</v>
      </c>
      <c r="M54" s="96">
        <v>1</v>
      </c>
      <c r="N54" s="96" t="s">
        <v>153</v>
      </c>
      <c r="O54" s="107">
        <v>960000</v>
      </c>
      <c r="P54" s="108">
        <f>O54</f>
        <v>960000</v>
      </c>
      <c r="R54" s="280"/>
      <c r="S54" s="280"/>
      <c r="T54" s="280"/>
      <c r="U54" s="280"/>
      <c r="V54" s="280"/>
      <c r="W54" s="280"/>
    </row>
    <row r="55" spans="1:23" ht="15">
      <c r="A55" s="332"/>
      <c r="B55" s="332"/>
      <c r="C55" s="90"/>
      <c r="D55" s="332"/>
      <c r="E55" s="90"/>
      <c r="F55" s="359" t="s">
        <v>44</v>
      </c>
      <c r="G55" s="630" t="s">
        <v>345</v>
      </c>
      <c r="H55" s="630"/>
      <c r="I55" s="630"/>
      <c r="J55" s="630"/>
      <c r="K55" s="631"/>
      <c r="L55" s="106" t="s">
        <v>197</v>
      </c>
      <c r="M55" s="96">
        <v>1</v>
      </c>
      <c r="N55" s="96" t="s">
        <v>153</v>
      </c>
      <c r="O55" s="107">
        <v>4800000</v>
      </c>
      <c r="P55" s="108">
        <f>O55</f>
        <v>4800000</v>
      </c>
      <c r="R55" s="280"/>
      <c r="S55" s="280"/>
      <c r="T55" s="280"/>
      <c r="U55" s="280"/>
      <c r="V55" s="280"/>
      <c r="W55" s="280"/>
    </row>
    <row r="56" spans="1:23" ht="15">
      <c r="A56" s="332"/>
      <c r="B56" s="332"/>
      <c r="C56" s="90"/>
      <c r="D56" s="332"/>
      <c r="E56" s="90"/>
      <c r="F56" s="359"/>
      <c r="G56" s="105"/>
      <c r="H56" s="105"/>
      <c r="I56" s="105"/>
      <c r="J56" s="105"/>
      <c r="K56" s="105"/>
      <c r="L56" s="106"/>
      <c r="M56" s="96"/>
      <c r="N56" s="96"/>
      <c r="O56" s="107"/>
      <c r="P56" s="98"/>
      <c r="R56" s="280"/>
      <c r="S56" s="280"/>
      <c r="T56" s="280"/>
      <c r="U56" s="280"/>
      <c r="V56" s="280"/>
      <c r="W56" s="280"/>
    </row>
    <row r="57" spans="1:23" ht="15">
      <c r="A57" s="341">
        <v>5</v>
      </c>
      <c r="B57" s="341">
        <v>3</v>
      </c>
      <c r="C57" s="341">
        <v>4</v>
      </c>
      <c r="D57" s="341"/>
      <c r="E57" s="125" t="s">
        <v>154</v>
      </c>
      <c r="F57" s="359" t="s">
        <v>216</v>
      </c>
      <c r="G57" s="105"/>
      <c r="H57" s="105"/>
      <c r="I57" s="105"/>
      <c r="J57" s="105"/>
      <c r="K57" s="105"/>
      <c r="L57" s="106"/>
      <c r="M57" s="96"/>
      <c r="N57" s="96"/>
      <c r="O57" s="107"/>
      <c r="P57" s="98">
        <f>P59+P60+P62+P63</f>
        <v>84680000</v>
      </c>
      <c r="R57" s="280"/>
      <c r="S57" s="280"/>
      <c r="T57" s="280"/>
      <c r="U57" s="280"/>
      <c r="V57" s="280"/>
      <c r="W57" s="280"/>
    </row>
    <row r="58" spans="1:23" ht="15">
      <c r="A58" s="341"/>
      <c r="B58" s="341"/>
      <c r="C58" s="341"/>
      <c r="D58" s="341"/>
      <c r="E58" s="125"/>
      <c r="F58" s="126" t="s">
        <v>52</v>
      </c>
      <c r="G58" s="105" t="s">
        <v>251</v>
      </c>
      <c r="H58" s="105"/>
      <c r="I58" s="105"/>
      <c r="J58" s="105"/>
      <c r="K58" s="105"/>
      <c r="L58" s="106"/>
      <c r="M58" s="96"/>
      <c r="N58" s="96"/>
      <c r="O58" s="107"/>
      <c r="P58" s="98">
        <f>P59+P60</f>
        <v>13280000</v>
      </c>
      <c r="R58" s="280"/>
      <c r="S58" s="280"/>
      <c r="T58" s="280"/>
      <c r="U58" s="280"/>
      <c r="V58" s="280"/>
      <c r="W58" s="280"/>
    </row>
    <row r="59" spans="1:19" ht="15">
      <c r="A59" s="341"/>
      <c r="B59" s="341"/>
      <c r="C59" s="341"/>
      <c r="D59" s="341"/>
      <c r="E59" s="341"/>
      <c r="F59" s="126" t="s">
        <v>44</v>
      </c>
      <c r="G59" s="105" t="s">
        <v>217</v>
      </c>
      <c r="H59" s="105"/>
      <c r="I59" s="105"/>
      <c r="J59" s="105"/>
      <c r="K59" s="105"/>
      <c r="L59" s="106" t="s">
        <v>197</v>
      </c>
      <c r="M59" s="96">
        <f>10+55+14</f>
        <v>79</v>
      </c>
      <c r="N59" s="96" t="s">
        <v>215</v>
      </c>
      <c r="O59" s="107">
        <v>80000</v>
      </c>
      <c r="P59" s="108">
        <f>M59*O59</f>
        <v>6320000</v>
      </c>
      <c r="S59" s="330"/>
    </row>
    <row r="60" spans="1:16" ht="15">
      <c r="A60" s="341"/>
      <c r="B60" s="341"/>
      <c r="C60" s="341"/>
      <c r="D60" s="341"/>
      <c r="E60" s="341"/>
      <c r="F60" s="126" t="s">
        <v>44</v>
      </c>
      <c r="G60" s="105" t="s">
        <v>218</v>
      </c>
      <c r="H60" s="105"/>
      <c r="I60" s="105"/>
      <c r="J60" s="105"/>
      <c r="K60" s="105"/>
      <c r="L60" s="106" t="s">
        <v>197</v>
      </c>
      <c r="M60" s="96">
        <v>58</v>
      </c>
      <c r="N60" s="96" t="s">
        <v>215</v>
      </c>
      <c r="O60" s="107">
        <v>120000</v>
      </c>
      <c r="P60" s="108">
        <f>M60*O60</f>
        <v>6960000</v>
      </c>
    </row>
    <row r="61" spans="1:16" ht="15">
      <c r="A61" s="341"/>
      <c r="B61" s="341"/>
      <c r="C61" s="341"/>
      <c r="D61" s="341"/>
      <c r="E61" s="341"/>
      <c r="F61" s="126" t="s">
        <v>154</v>
      </c>
      <c r="G61" s="105" t="s">
        <v>264</v>
      </c>
      <c r="H61" s="105"/>
      <c r="I61" s="105"/>
      <c r="J61" s="105"/>
      <c r="K61" s="105"/>
      <c r="L61" s="106"/>
      <c r="M61" s="96"/>
      <c r="N61" s="96"/>
      <c r="O61" s="107"/>
      <c r="P61" s="98">
        <f>P62+P63</f>
        <v>71400000</v>
      </c>
    </row>
    <row r="62" spans="1:16" ht="15">
      <c r="A62" s="341"/>
      <c r="B62" s="341"/>
      <c r="C62" s="341"/>
      <c r="D62" s="341"/>
      <c r="E62" s="341"/>
      <c r="F62" s="126" t="s">
        <v>44</v>
      </c>
      <c r="G62" s="105" t="s">
        <v>217</v>
      </c>
      <c r="H62" s="105"/>
      <c r="I62" s="105"/>
      <c r="J62" s="105"/>
      <c r="K62" s="105"/>
      <c r="L62" s="106" t="s">
        <v>197</v>
      </c>
      <c r="M62" s="96">
        <f>590+85</f>
        <v>675</v>
      </c>
      <c r="N62" s="96" t="s">
        <v>215</v>
      </c>
      <c r="O62" s="107">
        <v>80000</v>
      </c>
      <c r="P62" s="108">
        <f>M62*O62</f>
        <v>54000000</v>
      </c>
    </row>
    <row r="63" spans="1:16" ht="15">
      <c r="A63" s="341"/>
      <c r="B63" s="341"/>
      <c r="C63" s="341"/>
      <c r="D63" s="341"/>
      <c r="E63" s="341"/>
      <c r="F63" s="126" t="s">
        <v>44</v>
      </c>
      <c r="G63" s="105" t="s">
        <v>218</v>
      </c>
      <c r="H63" s="105"/>
      <c r="I63" s="105"/>
      <c r="J63" s="105"/>
      <c r="K63" s="105"/>
      <c r="L63" s="106" t="s">
        <v>197</v>
      </c>
      <c r="M63" s="96">
        <f>105+40</f>
        <v>145</v>
      </c>
      <c r="N63" s="96" t="s">
        <v>215</v>
      </c>
      <c r="O63" s="107">
        <v>120000</v>
      </c>
      <c r="P63" s="108">
        <f>M63*O63</f>
        <v>17400000</v>
      </c>
    </row>
    <row r="64" spans="1:16" ht="17.25" customHeight="1">
      <c r="A64" s="123"/>
      <c r="B64" s="124"/>
      <c r="C64" s="124"/>
      <c r="D64" s="124"/>
      <c r="E64" s="341"/>
      <c r="F64" s="126"/>
      <c r="G64" s="105"/>
      <c r="H64" s="105"/>
      <c r="I64" s="105"/>
      <c r="J64" s="105"/>
      <c r="K64" s="105"/>
      <c r="L64" s="106"/>
      <c r="M64" s="96"/>
      <c r="N64" s="96"/>
      <c r="O64" s="107"/>
      <c r="P64" s="108"/>
    </row>
    <row r="65" spans="1:18" ht="15">
      <c r="A65" s="123">
        <v>5</v>
      </c>
      <c r="B65" s="124">
        <v>3</v>
      </c>
      <c r="C65" s="124">
        <v>4</v>
      </c>
      <c r="D65" s="124"/>
      <c r="E65" s="125" t="s">
        <v>64</v>
      </c>
      <c r="F65" s="359" t="s">
        <v>219</v>
      </c>
      <c r="G65" s="360"/>
      <c r="H65" s="105"/>
      <c r="I65" s="105"/>
      <c r="J65" s="105"/>
      <c r="K65" s="105"/>
      <c r="L65" s="106"/>
      <c r="M65" s="96"/>
      <c r="N65" s="96"/>
      <c r="O65" s="107"/>
      <c r="P65" s="98">
        <f>P66+P80</f>
        <v>209321000</v>
      </c>
      <c r="R65" s="330"/>
    </row>
    <row r="66" spans="1:18" ht="15">
      <c r="A66" s="123"/>
      <c r="B66" s="124"/>
      <c r="C66" s="124"/>
      <c r="D66" s="124"/>
      <c r="E66" s="125"/>
      <c r="F66" s="126" t="s">
        <v>52</v>
      </c>
      <c r="G66" s="416" t="s">
        <v>251</v>
      </c>
      <c r="H66" s="105"/>
      <c r="I66" s="105"/>
      <c r="J66" s="105"/>
      <c r="K66" s="105"/>
      <c r="L66" s="106"/>
      <c r="M66" s="96"/>
      <c r="N66" s="96"/>
      <c r="O66" s="107"/>
      <c r="P66" s="98">
        <f>SUM(P67:P78)</f>
        <v>37257000</v>
      </c>
      <c r="R66" s="330"/>
    </row>
    <row r="67" spans="1:16" ht="15">
      <c r="A67" s="113"/>
      <c r="B67" s="114"/>
      <c r="C67" s="114"/>
      <c r="D67" s="115"/>
      <c r="E67" s="90"/>
      <c r="F67" s="126" t="s">
        <v>44</v>
      </c>
      <c r="G67" s="361" t="s">
        <v>221</v>
      </c>
      <c r="H67" s="362"/>
      <c r="I67" s="362"/>
      <c r="J67" s="362"/>
      <c r="K67" s="362"/>
      <c r="L67" s="363" t="s">
        <v>197</v>
      </c>
      <c r="M67" s="364">
        <f>2+12</f>
        <v>14</v>
      </c>
      <c r="N67" s="364" t="s">
        <v>196</v>
      </c>
      <c r="O67" s="365">
        <v>45000</v>
      </c>
      <c r="P67" s="366">
        <f>M67*O67</f>
        <v>630000</v>
      </c>
    </row>
    <row r="68" spans="1:25" ht="15">
      <c r="A68" s="113"/>
      <c r="B68" s="114"/>
      <c r="C68" s="114"/>
      <c r="D68" s="115"/>
      <c r="E68" s="90"/>
      <c r="F68" s="126" t="s">
        <v>44</v>
      </c>
      <c r="G68" s="367" t="s">
        <v>222</v>
      </c>
      <c r="H68" s="362"/>
      <c r="I68" s="362"/>
      <c r="J68" s="362"/>
      <c r="K68" s="362"/>
      <c r="L68" s="363" t="s">
        <v>197</v>
      </c>
      <c r="M68" s="364">
        <f>10+33</f>
        <v>43</v>
      </c>
      <c r="N68" s="364" t="s">
        <v>198</v>
      </c>
      <c r="O68" s="365">
        <v>200000</v>
      </c>
      <c r="P68" s="366">
        <f aca="true" t="shared" si="0" ref="P68:P78">M68*O68</f>
        <v>8600000</v>
      </c>
      <c r="Y68" s="435"/>
    </row>
    <row r="69" spans="1:16" ht="15">
      <c r="A69" s="113"/>
      <c r="B69" s="114"/>
      <c r="C69" s="114"/>
      <c r="D69" s="115"/>
      <c r="E69" s="90"/>
      <c r="F69" s="126" t="s">
        <v>44</v>
      </c>
      <c r="G69" s="361" t="s">
        <v>223</v>
      </c>
      <c r="H69" s="362"/>
      <c r="I69" s="362"/>
      <c r="J69" s="362"/>
      <c r="K69" s="362"/>
      <c r="L69" s="363" t="s">
        <v>197</v>
      </c>
      <c r="M69" s="364">
        <f>2+6</f>
        <v>8</v>
      </c>
      <c r="N69" s="364" t="s">
        <v>196</v>
      </c>
      <c r="O69" s="365">
        <v>209000</v>
      </c>
      <c r="P69" s="366">
        <f t="shared" si="0"/>
        <v>1672000</v>
      </c>
    </row>
    <row r="70" spans="1:16" ht="15">
      <c r="A70" s="113"/>
      <c r="B70" s="114"/>
      <c r="C70" s="114"/>
      <c r="D70" s="115"/>
      <c r="E70" s="90"/>
      <c r="F70" s="126" t="s">
        <v>44</v>
      </c>
      <c r="G70" s="367" t="s">
        <v>224</v>
      </c>
      <c r="H70" s="362"/>
      <c r="I70" s="362"/>
      <c r="J70" s="362"/>
      <c r="K70" s="362"/>
      <c r="L70" s="363" t="s">
        <v>197</v>
      </c>
      <c r="M70" s="364">
        <v>8</v>
      </c>
      <c r="N70" s="364" t="s">
        <v>196</v>
      </c>
      <c r="O70" s="365">
        <v>184000</v>
      </c>
      <c r="P70" s="366">
        <f t="shared" si="0"/>
        <v>1472000</v>
      </c>
    </row>
    <row r="71" spans="1:16" ht="15">
      <c r="A71" s="113"/>
      <c r="B71" s="114"/>
      <c r="C71" s="114"/>
      <c r="D71" s="115"/>
      <c r="E71" s="90"/>
      <c r="F71" s="126" t="s">
        <v>44</v>
      </c>
      <c r="G71" s="368" t="s">
        <v>225</v>
      </c>
      <c r="H71" s="362"/>
      <c r="I71" s="362"/>
      <c r="J71" s="362"/>
      <c r="K71" s="362"/>
      <c r="L71" s="363" t="s">
        <v>197</v>
      </c>
      <c r="M71" s="364">
        <v>360</v>
      </c>
      <c r="N71" s="364" t="s">
        <v>207</v>
      </c>
      <c r="O71" s="365">
        <v>25000</v>
      </c>
      <c r="P71" s="366">
        <f t="shared" si="0"/>
        <v>9000000</v>
      </c>
    </row>
    <row r="72" spans="1:23" ht="15">
      <c r="A72" s="113"/>
      <c r="B72" s="114"/>
      <c r="C72" s="114"/>
      <c r="D72" s="115"/>
      <c r="E72" s="90"/>
      <c r="F72" s="126" t="s">
        <v>44</v>
      </c>
      <c r="G72" s="367" t="s">
        <v>226</v>
      </c>
      <c r="H72" s="362"/>
      <c r="I72" s="362"/>
      <c r="J72" s="362"/>
      <c r="K72" s="362"/>
      <c r="L72" s="363" t="s">
        <v>197</v>
      </c>
      <c r="M72" s="364">
        <v>210</v>
      </c>
      <c r="N72" s="364" t="s">
        <v>207</v>
      </c>
      <c r="O72" s="365">
        <v>17000</v>
      </c>
      <c r="P72" s="366">
        <f t="shared" si="0"/>
        <v>3570000</v>
      </c>
      <c r="W72" s="369"/>
    </row>
    <row r="73" spans="1:16" ht="15">
      <c r="A73" s="113"/>
      <c r="B73" s="114"/>
      <c r="C73" s="114"/>
      <c r="D73" s="115"/>
      <c r="E73" s="90"/>
      <c r="F73" s="126" t="s">
        <v>44</v>
      </c>
      <c r="G73" s="361" t="s">
        <v>227</v>
      </c>
      <c r="H73" s="362"/>
      <c r="I73" s="362"/>
      <c r="J73" s="362"/>
      <c r="K73" s="362"/>
      <c r="L73" s="363" t="s">
        <v>197</v>
      </c>
      <c r="M73" s="364">
        <v>30</v>
      </c>
      <c r="N73" s="364" t="s">
        <v>203</v>
      </c>
      <c r="O73" s="365">
        <v>280000</v>
      </c>
      <c r="P73" s="366">
        <f t="shared" si="0"/>
        <v>8400000</v>
      </c>
    </row>
    <row r="74" spans="1:16" ht="15">
      <c r="A74" s="113"/>
      <c r="B74" s="114"/>
      <c r="C74" s="114"/>
      <c r="D74" s="115"/>
      <c r="E74" s="90"/>
      <c r="F74" s="126" t="s">
        <v>44</v>
      </c>
      <c r="G74" s="361" t="s">
        <v>228</v>
      </c>
      <c r="H74" s="362"/>
      <c r="I74" s="362"/>
      <c r="J74" s="362"/>
      <c r="K74" s="362"/>
      <c r="L74" s="363" t="s">
        <v>197</v>
      </c>
      <c r="M74" s="364">
        <v>500</v>
      </c>
      <c r="N74" s="364" t="s">
        <v>211</v>
      </c>
      <c r="O74" s="365">
        <v>3000</v>
      </c>
      <c r="P74" s="366">
        <f t="shared" si="0"/>
        <v>1500000</v>
      </c>
    </row>
    <row r="75" spans="1:16" ht="15">
      <c r="A75" s="113"/>
      <c r="B75" s="114"/>
      <c r="C75" s="114"/>
      <c r="D75" s="115"/>
      <c r="E75" s="90"/>
      <c r="F75" s="126" t="s">
        <v>44</v>
      </c>
      <c r="G75" s="368" t="s">
        <v>229</v>
      </c>
      <c r="H75" s="362"/>
      <c r="I75" s="362"/>
      <c r="J75" s="362"/>
      <c r="K75" s="362"/>
      <c r="L75" s="363" t="s">
        <v>197</v>
      </c>
      <c r="M75" s="364">
        <v>150</v>
      </c>
      <c r="N75" s="364" t="s">
        <v>211</v>
      </c>
      <c r="O75" s="365">
        <v>3000</v>
      </c>
      <c r="P75" s="366">
        <f t="shared" si="0"/>
        <v>450000</v>
      </c>
    </row>
    <row r="76" spans="1:16" ht="15">
      <c r="A76" s="113"/>
      <c r="B76" s="114"/>
      <c r="C76" s="114"/>
      <c r="D76" s="115"/>
      <c r="E76" s="90"/>
      <c r="F76" s="126" t="s">
        <v>44</v>
      </c>
      <c r="G76" s="368" t="s">
        <v>220</v>
      </c>
      <c r="H76" s="362"/>
      <c r="I76" s="362"/>
      <c r="J76" s="362"/>
      <c r="K76" s="362"/>
      <c r="L76" s="363" t="s">
        <v>197</v>
      </c>
      <c r="M76" s="364">
        <v>5</v>
      </c>
      <c r="N76" s="364" t="s">
        <v>203</v>
      </c>
      <c r="O76" s="365">
        <v>115000</v>
      </c>
      <c r="P76" s="366">
        <f t="shared" si="0"/>
        <v>575000</v>
      </c>
    </row>
    <row r="77" spans="1:16" ht="15">
      <c r="A77" s="113"/>
      <c r="B77" s="114"/>
      <c r="C77" s="114"/>
      <c r="D77" s="115"/>
      <c r="E77" s="90"/>
      <c r="F77" s="126" t="s">
        <v>44</v>
      </c>
      <c r="G77" s="368" t="s">
        <v>209</v>
      </c>
      <c r="H77" s="362"/>
      <c r="I77" s="362"/>
      <c r="J77" s="362"/>
      <c r="K77" s="362"/>
      <c r="L77" s="363" t="s">
        <v>197</v>
      </c>
      <c r="M77" s="364">
        <v>20</v>
      </c>
      <c r="N77" s="364" t="s">
        <v>199</v>
      </c>
      <c r="O77" s="365">
        <v>43000</v>
      </c>
      <c r="P77" s="366">
        <f t="shared" si="0"/>
        <v>860000</v>
      </c>
    </row>
    <row r="78" spans="1:16" ht="15">
      <c r="A78" s="113"/>
      <c r="B78" s="114"/>
      <c r="C78" s="114"/>
      <c r="D78" s="115"/>
      <c r="E78" s="90"/>
      <c r="F78" s="126" t="s">
        <v>44</v>
      </c>
      <c r="G78" s="361" t="s">
        <v>230</v>
      </c>
      <c r="H78" s="362"/>
      <c r="I78" s="362"/>
      <c r="J78" s="362"/>
      <c r="K78" s="362"/>
      <c r="L78" s="363" t="s">
        <v>197</v>
      </c>
      <c r="M78" s="364">
        <v>6</v>
      </c>
      <c r="N78" s="364" t="s">
        <v>199</v>
      </c>
      <c r="O78" s="365">
        <v>88000</v>
      </c>
      <c r="P78" s="366">
        <f t="shared" si="0"/>
        <v>528000</v>
      </c>
    </row>
    <row r="79" spans="1:16" ht="13.5" customHeight="1">
      <c r="A79" s="113"/>
      <c r="B79" s="114"/>
      <c r="C79" s="114"/>
      <c r="D79" s="115"/>
      <c r="E79" s="90"/>
      <c r="F79" s="126"/>
      <c r="G79" s="367"/>
      <c r="H79" s="362"/>
      <c r="I79" s="362"/>
      <c r="J79" s="362"/>
      <c r="K79" s="362"/>
      <c r="L79" s="363"/>
      <c r="M79" s="364"/>
      <c r="N79" s="364"/>
      <c r="O79" s="365"/>
      <c r="P79" s="366"/>
    </row>
    <row r="80" spans="1:16" ht="15">
      <c r="A80" s="113"/>
      <c r="B80" s="114"/>
      <c r="C80" s="114"/>
      <c r="D80" s="115"/>
      <c r="E80" s="90"/>
      <c r="F80" s="126" t="s">
        <v>154</v>
      </c>
      <c r="G80" s="361" t="s">
        <v>264</v>
      </c>
      <c r="H80" s="362"/>
      <c r="I80" s="362"/>
      <c r="J80" s="362"/>
      <c r="K80" s="362"/>
      <c r="L80" s="363"/>
      <c r="M80" s="364"/>
      <c r="N80" s="364"/>
      <c r="O80" s="365"/>
      <c r="P80" s="326">
        <f>SUM(P81:P113)</f>
        <v>172064000</v>
      </c>
    </row>
    <row r="81" spans="1:16" ht="15">
      <c r="A81" s="113"/>
      <c r="B81" s="114"/>
      <c r="C81" s="114"/>
      <c r="D81" s="115"/>
      <c r="E81" s="90"/>
      <c r="F81" s="126" t="s">
        <v>44</v>
      </c>
      <c r="G81" s="361" t="s">
        <v>222</v>
      </c>
      <c r="H81" s="362"/>
      <c r="I81" s="362"/>
      <c r="J81" s="362"/>
      <c r="K81" s="362"/>
      <c r="L81" s="363" t="s">
        <v>197</v>
      </c>
      <c r="M81" s="364">
        <v>155</v>
      </c>
      <c r="N81" s="364" t="s">
        <v>198</v>
      </c>
      <c r="O81" s="417">
        <v>74000</v>
      </c>
      <c r="P81" s="366">
        <f>M81*O81</f>
        <v>11470000</v>
      </c>
    </row>
    <row r="82" spans="1:16" ht="15">
      <c r="A82" s="113"/>
      <c r="B82" s="114"/>
      <c r="C82" s="114"/>
      <c r="D82" s="115"/>
      <c r="E82" s="90"/>
      <c r="F82" s="126"/>
      <c r="G82" s="361" t="s">
        <v>224</v>
      </c>
      <c r="H82" s="362"/>
      <c r="I82" s="362"/>
      <c r="J82" s="362"/>
      <c r="K82" s="362"/>
      <c r="L82" s="363" t="s">
        <v>197</v>
      </c>
      <c r="M82" s="364">
        <v>5</v>
      </c>
      <c r="N82" s="364" t="s">
        <v>196</v>
      </c>
      <c r="O82" s="417">
        <v>184000</v>
      </c>
      <c r="P82" s="366">
        <f aca="true" t="shared" si="1" ref="P82:P113">M82*O82</f>
        <v>920000</v>
      </c>
    </row>
    <row r="83" spans="1:16" ht="15">
      <c r="A83" s="113"/>
      <c r="B83" s="114"/>
      <c r="C83" s="114"/>
      <c r="D83" s="115"/>
      <c r="E83" s="90"/>
      <c r="F83" s="126"/>
      <c r="G83" s="361" t="s">
        <v>265</v>
      </c>
      <c r="H83" s="362"/>
      <c r="I83" s="362"/>
      <c r="J83" s="362"/>
      <c r="K83" s="362"/>
      <c r="L83" s="363" t="s">
        <v>197</v>
      </c>
      <c r="M83" s="364">
        <v>3</v>
      </c>
      <c r="N83" s="364" t="s">
        <v>196</v>
      </c>
      <c r="O83" s="417">
        <v>184000</v>
      </c>
      <c r="P83" s="366">
        <f t="shared" si="1"/>
        <v>552000</v>
      </c>
    </row>
    <row r="84" spans="1:16" ht="15">
      <c r="A84" s="113"/>
      <c r="B84" s="114"/>
      <c r="C84" s="114"/>
      <c r="D84" s="115"/>
      <c r="E84" s="90"/>
      <c r="F84" s="126"/>
      <c r="G84" s="367" t="s">
        <v>266</v>
      </c>
      <c r="H84" s="362"/>
      <c r="I84" s="362"/>
      <c r="J84" s="362"/>
      <c r="K84" s="362"/>
      <c r="L84" s="363" t="s">
        <v>197</v>
      </c>
      <c r="M84" s="364">
        <v>33</v>
      </c>
      <c r="N84" s="364" t="s">
        <v>196</v>
      </c>
      <c r="O84" s="417">
        <v>203000</v>
      </c>
      <c r="P84" s="366">
        <f t="shared" si="1"/>
        <v>6699000</v>
      </c>
    </row>
    <row r="85" spans="1:19" ht="15">
      <c r="A85" s="113"/>
      <c r="B85" s="114"/>
      <c r="C85" s="114"/>
      <c r="D85" s="115"/>
      <c r="E85" s="248"/>
      <c r="F85" s="126"/>
      <c r="G85" s="372" t="s">
        <v>223</v>
      </c>
      <c r="H85" s="362"/>
      <c r="I85" s="362"/>
      <c r="J85" s="362"/>
      <c r="K85" s="362"/>
      <c r="L85" s="363" t="s">
        <v>197</v>
      </c>
      <c r="M85" s="364">
        <v>6</v>
      </c>
      <c r="N85" s="364" t="s">
        <v>196</v>
      </c>
      <c r="O85" s="417">
        <v>209000</v>
      </c>
      <c r="P85" s="366">
        <f t="shared" si="1"/>
        <v>1254000</v>
      </c>
      <c r="S85">
        <f>8*190</f>
        <v>1520</v>
      </c>
    </row>
    <row r="86" spans="1:19" ht="15">
      <c r="A86" s="113"/>
      <c r="B86" s="114"/>
      <c r="C86" s="114"/>
      <c r="D86" s="115"/>
      <c r="E86" s="248"/>
      <c r="F86" s="126"/>
      <c r="G86" s="361" t="s">
        <v>267</v>
      </c>
      <c r="H86" s="362"/>
      <c r="I86" s="362"/>
      <c r="J86" s="362"/>
      <c r="K86" s="362"/>
      <c r="L86" s="363" t="s">
        <v>197</v>
      </c>
      <c r="M86" s="364">
        <v>17</v>
      </c>
      <c r="N86" s="364" t="s">
        <v>196</v>
      </c>
      <c r="O86" s="417">
        <v>200000</v>
      </c>
      <c r="P86" s="366">
        <f t="shared" si="1"/>
        <v>3400000</v>
      </c>
      <c r="S86">
        <f>16*184</f>
        <v>2944</v>
      </c>
    </row>
    <row r="87" spans="1:22" ht="15">
      <c r="A87" s="113"/>
      <c r="B87" s="114"/>
      <c r="C87" s="114"/>
      <c r="D87" s="115"/>
      <c r="E87" s="373"/>
      <c r="F87" s="126"/>
      <c r="G87" s="361" t="s">
        <v>268</v>
      </c>
      <c r="H87" s="362"/>
      <c r="I87" s="362"/>
      <c r="J87" s="362"/>
      <c r="K87" s="362"/>
      <c r="L87" s="363" t="s">
        <v>197</v>
      </c>
      <c r="M87" s="364">
        <v>90</v>
      </c>
      <c r="N87" s="364" t="s">
        <v>196</v>
      </c>
      <c r="O87" s="417">
        <v>45000</v>
      </c>
      <c r="P87" s="366">
        <f t="shared" si="1"/>
        <v>4050000</v>
      </c>
      <c r="V87" s="330">
        <f>7000000+1520000+3000000</f>
        <v>11520000</v>
      </c>
    </row>
    <row r="88" spans="1:16" ht="15">
      <c r="A88" s="113"/>
      <c r="B88" s="114"/>
      <c r="C88" s="114"/>
      <c r="D88" s="115"/>
      <c r="E88" s="373"/>
      <c r="F88" s="126"/>
      <c r="G88" s="361" t="s">
        <v>269</v>
      </c>
      <c r="H88" s="362"/>
      <c r="I88" s="362"/>
      <c r="J88" s="362"/>
      <c r="K88" s="362"/>
      <c r="L88" s="363" t="s">
        <v>197</v>
      </c>
      <c r="M88" s="364">
        <v>30</v>
      </c>
      <c r="N88" s="364" t="s">
        <v>201</v>
      </c>
      <c r="O88" s="417">
        <v>25000</v>
      </c>
      <c r="P88" s="366">
        <f t="shared" si="1"/>
        <v>750000</v>
      </c>
    </row>
    <row r="89" spans="1:16" ht="15">
      <c r="A89" s="113"/>
      <c r="B89" s="114"/>
      <c r="C89" s="114"/>
      <c r="D89" s="115"/>
      <c r="E89" s="373"/>
      <c r="F89" s="126"/>
      <c r="G89" s="361" t="s">
        <v>270</v>
      </c>
      <c r="H89" s="362"/>
      <c r="I89" s="362"/>
      <c r="J89" s="362"/>
      <c r="K89" s="362"/>
      <c r="L89" s="363" t="s">
        <v>197</v>
      </c>
      <c r="M89" s="364">
        <v>10</v>
      </c>
      <c r="N89" s="364" t="s">
        <v>271</v>
      </c>
      <c r="O89" s="417">
        <v>5000</v>
      </c>
      <c r="P89" s="366">
        <f t="shared" si="1"/>
        <v>50000</v>
      </c>
    </row>
    <row r="90" spans="1:16" ht="15">
      <c r="A90" s="113"/>
      <c r="B90" s="114"/>
      <c r="C90" s="114"/>
      <c r="D90" s="115"/>
      <c r="E90" s="373"/>
      <c r="F90" s="126"/>
      <c r="G90" s="361" t="s">
        <v>272</v>
      </c>
      <c r="H90" s="362"/>
      <c r="I90" s="362"/>
      <c r="J90" s="362"/>
      <c r="K90" s="362"/>
      <c r="L90" s="363" t="s">
        <v>197</v>
      </c>
      <c r="M90" s="364">
        <v>1</v>
      </c>
      <c r="N90" s="364" t="s">
        <v>273</v>
      </c>
      <c r="O90" s="417">
        <v>300000</v>
      </c>
      <c r="P90" s="366">
        <f t="shared" si="1"/>
        <v>300000</v>
      </c>
    </row>
    <row r="91" spans="1:16" ht="15">
      <c r="A91" s="113"/>
      <c r="B91" s="114"/>
      <c r="C91" s="114"/>
      <c r="D91" s="115"/>
      <c r="E91" s="373"/>
      <c r="F91" s="126"/>
      <c r="G91" s="361" t="s">
        <v>274</v>
      </c>
      <c r="H91" s="362"/>
      <c r="I91" s="362"/>
      <c r="J91" s="362"/>
      <c r="K91" s="362"/>
      <c r="L91" s="363" t="s">
        <v>197</v>
      </c>
      <c r="M91" s="364">
        <v>5500</v>
      </c>
      <c r="N91" s="364" t="s">
        <v>211</v>
      </c>
      <c r="O91" s="417">
        <v>3300</v>
      </c>
      <c r="P91" s="366">
        <f t="shared" si="1"/>
        <v>18150000</v>
      </c>
    </row>
    <row r="92" spans="1:16" ht="15">
      <c r="A92" s="113"/>
      <c r="B92" s="114"/>
      <c r="C92" s="114"/>
      <c r="D92" s="115"/>
      <c r="E92" s="373"/>
      <c r="F92" s="126"/>
      <c r="G92" s="361" t="s">
        <v>275</v>
      </c>
      <c r="H92" s="362"/>
      <c r="I92" s="362"/>
      <c r="J92" s="362"/>
      <c r="K92" s="362"/>
      <c r="L92" s="363" t="s">
        <v>197</v>
      </c>
      <c r="M92" s="364">
        <v>70</v>
      </c>
      <c r="N92" s="364" t="s">
        <v>203</v>
      </c>
      <c r="O92" s="417">
        <v>16000</v>
      </c>
      <c r="P92" s="366">
        <f t="shared" si="1"/>
        <v>1120000</v>
      </c>
    </row>
    <row r="93" spans="1:16" ht="15">
      <c r="A93" s="113"/>
      <c r="B93" s="114"/>
      <c r="C93" s="114"/>
      <c r="D93" s="115"/>
      <c r="E93" s="373"/>
      <c r="F93" s="126"/>
      <c r="G93" s="361" t="s">
        <v>276</v>
      </c>
      <c r="H93" s="362"/>
      <c r="I93" s="362"/>
      <c r="J93" s="362"/>
      <c r="K93" s="362"/>
      <c r="L93" s="363" t="s">
        <v>197</v>
      </c>
      <c r="M93" s="364">
        <v>90</v>
      </c>
      <c r="N93" s="364" t="s">
        <v>199</v>
      </c>
      <c r="O93" s="417">
        <v>65000</v>
      </c>
      <c r="P93" s="366">
        <f t="shared" si="1"/>
        <v>5850000</v>
      </c>
    </row>
    <row r="94" spans="1:16" ht="15">
      <c r="A94" s="113"/>
      <c r="B94" s="114"/>
      <c r="C94" s="114"/>
      <c r="D94" s="115"/>
      <c r="E94" s="373"/>
      <c r="F94" s="126"/>
      <c r="G94" s="361" t="s">
        <v>277</v>
      </c>
      <c r="H94" s="362"/>
      <c r="I94" s="362"/>
      <c r="J94" s="362"/>
      <c r="K94" s="362"/>
      <c r="L94" s="363" t="s">
        <v>197</v>
      </c>
      <c r="M94" s="364">
        <v>30</v>
      </c>
      <c r="N94" s="364" t="s">
        <v>278</v>
      </c>
      <c r="O94" s="417">
        <v>37000</v>
      </c>
      <c r="P94" s="366">
        <f t="shared" si="1"/>
        <v>1110000</v>
      </c>
    </row>
    <row r="95" spans="1:16" ht="15">
      <c r="A95" s="113"/>
      <c r="B95" s="114"/>
      <c r="C95" s="114"/>
      <c r="D95" s="115"/>
      <c r="E95" s="373"/>
      <c r="F95" s="126"/>
      <c r="G95" s="361" t="s">
        <v>279</v>
      </c>
      <c r="H95" s="362"/>
      <c r="I95" s="362"/>
      <c r="J95" s="362"/>
      <c r="K95" s="362"/>
      <c r="L95" s="363" t="s">
        <v>197</v>
      </c>
      <c r="M95" s="364">
        <v>30</v>
      </c>
      <c r="N95" s="364" t="s">
        <v>201</v>
      </c>
      <c r="O95" s="417">
        <v>35000</v>
      </c>
      <c r="P95" s="366">
        <f t="shared" si="1"/>
        <v>1050000</v>
      </c>
    </row>
    <row r="96" spans="1:16" ht="15">
      <c r="A96" s="113"/>
      <c r="B96" s="114"/>
      <c r="C96" s="114"/>
      <c r="D96" s="115"/>
      <c r="E96" s="373"/>
      <c r="F96" s="126"/>
      <c r="G96" s="361" t="s">
        <v>280</v>
      </c>
      <c r="H96" s="362"/>
      <c r="I96" s="362"/>
      <c r="J96" s="362"/>
      <c r="K96" s="362"/>
      <c r="L96" s="363" t="s">
        <v>197</v>
      </c>
      <c r="M96" s="364">
        <v>130</v>
      </c>
      <c r="N96" s="364" t="s">
        <v>281</v>
      </c>
      <c r="O96" s="417">
        <v>58000</v>
      </c>
      <c r="P96" s="366">
        <f t="shared" si="1"/>
        <v>7540000</v>
      </c>
    </row>
    <row r="97" spans="1:16" ht="15">
      <c r="A97" s="113"/>
      <c r="B97" s="114"/>
      <c r="C97" s="114"/>
      <c r="D97" s="115"/>
      <c r="E97" s="373"/>
      <c r="F97" s="126"/>
      <c r="G97" s="361" t="s">
        <v>282</v>
      </c>
      <c r="H97" s="362"/>
      <c r="I97" s="362"/>
      <c r="J97" s="362"/>
      <c r="K97" s="362"/>
      <c r="L97" s="363" t="s">
        <v>197</v>
      </c>
      <c r="M97" s="364">
        <v>48</v>
      </c>
      <c r="N97" s="364" t="s">
        <v>207</v>
      </c>
      <c r="O97" s="417">
        <v>58000</v>
      </c>
      <c r="P97" s="366">
        <f t="shared" si="1"/>
        <v>2784000</v>
      </c>
    </row>
    <row r="98" spans="1:16" ht="15">
      <c r="A98" s="113"/>
      <c r="B98" s="114"/>
      <c r="C98" s="114"/>
      <c r="D98" s="115"/>
      <c r="E98" s="373"/>
      <c r="F98" s="126"/>
      <c r="G98" s="361" t="s">
        <v>283</v>
      </c>
      <c r="H98" s="362"/>
      <c r="I98" s="362"/>
      <c r="J98" s="362"/>
      <c r="K98" s="362"/>
      <c r="L98" s="363" t="s">
        <v>197</v>
      </c>
      <c r="M98" s="364">
        <v>104</v>
      </c>
      <c r="N98" s="364" t="s">
        <v>207</v>
      </c>
      <c r="O98" s="417">
        <v>45000</v>
      </c>
      <c r="P98" s="366">
        <f t="shared" si="1"/>
        <v>4680000</v>
      </c>
    </row>
    <row r="99" spans="1:16" ht="15">
      <c r="A99" s="113"/>
      <c r="B99" s="114"/>
      <c r="C99" s="114"/>
      <c r="D99" s="115"/>
      <c r="E99" s="373"/>
      <c r="F99" s="126"/>
      <c r="G99" s="361" t="s">
        <v>210</v>
      </c>
      <c r="H99" s="362"/>
      <c r="I99" s="362"/>
      <c r="J99" s="362"/>
      <c r="K99" s="362"/>
      <c r="L99" s="363" t="s">
        <v>197</v>
      </c>
      <c r="M99" s="364">
        <v>104</v>
      </c>
      <c r="N99" s="364" t="s">
        <v>207</v>
      </c>
      <c r="O99" s="417">
        <v>14500</v>
      </c>
      <c r="P99" s="366">
        <f t="shared" si="1"/>
        <v>1508000</v>
      </c>
    </row>
    <row r="100" spans="1:16" ht="15">
      <c r="A100" s="113"/>
      <c r="B100" s="114"/>
      <c r="C100" s="114"/>
      <c r="D100" s="115"/>
      <c r="E100" s="373"/>
      <c r="F100" s="126"/>
      <c r="G100" s="361" t="s">
        <v>284</v>
      </c>
      <c r="H100" s="362"/>
      <c r="I100" s="362"/>
      <c r="J100" s="362"/>
      <c r="K100" s="362"/>
      <c r="L100" s="363" t="s">
        <v>197</v>
      </c>
      <c r="M100" s="364">
        <v>20</v>
      </c>
      <c r="N100" s="364" t="s">
        <v>199</v>
      </c>
      <c r="O100" s="417">
        <v>43000</v>
      </c>
      <c r="P100" s="366">
        <f t="shared" si="1"/>
        <v>860000</v>
      </c>
    </row>
    <row r="101" spans="1:16" ht="15">
      <c r="A101" s="113"/>
      <c r="B101" s="114"/>
      <c r="C101" s="114"/>
      <c r="D101" s="115"/>
      <c r="E101" s="373"/>
      <c r="F101" s="126"/>
      <c r="G101" s="361" t="s">
        <v>285</v>
      </c>
      <c r="H101" s="362"/>
      <c r="I101" s="362"/>
      <c r="J101" s="362"/>
      <c r="K101" s="362"/>
      <c r="L101" s="363" t="s">
        <v>197</v>
      </c>
      <c r="M101" s="364">
        <v>52</v>
      </c>
      <c r="N101" s="364" t="s">
        <v>286</v>
      </c>
      <c r="O101" s="417">
        <v>560000</v>
      </c>
      <c r="P101" s="366">
        <f t="shared" si="1"/>
        <v>29120000</v>
      </c>
    </row>
    <row r="102" spans="1:16" ht="15">
      <c r="A102" s="113"/>
      <c r="B102" s="114"/>
      <c r="C102" s="114"/>
      <c r="D102" s="115"/>
      <c r="E102" s="373"/>
      <c r="F102" s="126"/>
      <c r="G102" s="361" t="s">
        <v>287</v>
      </c>
      <c r="H102" s="362"/>
      <c r="I102" s="362"/>
      <c r="J102" s="362"/>
      <c r="K102" s="362"/>
      <c r="L102" s="363" t="s">
        <v>197</v>
      </c>
      <c r="M102" s="364">
        <v>65</v>
      </c>
      <c r="N102" s="364" t="s">
        <v>273</v>
      </c>
      <c r="O102" s="417">
        <v>45000</v>
      </c>
      <c r="P102" s="366">
        <f t="shared" si="1"/>
        <v>2925000</v>
      </c>
    </row>
    <row r="103" spans="1:16" ht="15">
      <c r="A103" s="113"/>
      <c r="B103" s="114"/>
      <c r="C103" s="114"/>
      <c r="D103" s="115"/>
      <c r="E103" s="373"/>
      <c r="F103" s="126"/>
      <c r="G103" s="361" t="s">
        <v>288</v>
      </c>
      <c r="H103" s="362"/>
      <c r="I103" s="362"/>
      <c r="J103" s="362"/>
      <c r="K103" s="362"/>
      <c r="L103" s="363" t="s">
        <v>197</v>
      </c>
      <c r="M103" s="364">
        <v>78</v>
      </c>
      <c r="N103" s="364" t="s">
        <v>273</v>
      </c>
      <c r="O103" s="417">
        <v>18000</v>
      </c>
      <c r="P103" s="366">
        <f t="shared" si="1"/>
        <v>1404000</v>
      </c>
    </row>
    <row r="104" spans="1:16" ht="15">
      <c r="A104" s="113"/>
      <c r="B104" s="114"/>
      <c r="C104" s="114"/>
      <c r="D104" s="115"/>
      <c r="E104" s="373"/>
      <c r="F104" s="126"/>
      <c r="G104" s="361" t="s">
        <v>289</v>
      </c>
      <c r="H104" s="362"/>
      <c r="I104" s="362"/>
      <c r="J104" s="362"/>
      <c r="K104" s="362"/>
      <c r="L104" s="363" t="s">
        <v>197</v>
      </c>
      <c r="M104" s="364">
        <v>6</v>
      </c>
      <c r="N104" s="364" t="s">
        <v>201</v>
      </c>
      <c r="O104" s="417">
        <v>85000</v>
      </c>
      <c r="P104" s="366">
        <f t="shared" si="1"/>
        <v>510000</v>
      </c>
    </row>
    <row r="105" spans="1:16" ht="15">
      <c r="A105" s="113"/>
      <c r="B105" s="114"/>
      <c r="C105" s="114"/>
      <c r="D105" s="115"/>
      <c r="E105" s="373"/>
      <c r="F105" s="126"/>
      <c r="G105" s="361" t="s">
        <v>290</v>
      </c>
      <c r="H105" s="362"/>
      <c r="I105" s="362"/>
      <c r="J105" s="362"/>
      <c r="K105" s="362"/>
      <c r="L105" s="363" t="s">
        <v>197</v>
      </c>
      <c r="M105" s="364">
        <v>50</v>
      </c>
      <c r="N105" s="364" t="s">
        <v>207</v>
      </c>
      <c r="O105" s="417">
        <v>30000</v>
      </c>
      <c r="P105" s="366">
        <f t="shared" si="1"/>
        <v>1500000</v>
      </c>
    </row>
    <row r="106" spans="1:20" ht="15">
      <c r="A106" s="113"/>
      <c r="B106" s="114"/>
      <c r="C106" s="114"/>
      <c r="D106" s="115"/>
      <c r="E106" s="373"/>
      <c r="F106" s="126"/>
      <c r="G106" s="362" t="s">
        <v>291</v>
      </c>
      <c r="H106" s="362"/>
      <c r="I106" s="362"/>
      <c r="J106" s="362"/>
      <c r="K106" s="362"/>
      <c r="L106" s="363" t="s">
        <v>197</v>
      </c>
      <c r="M106" s="364">
        <v>1170</v>
      </c>
      <c r="N106" s="364" t="s">
        <v>207</v>
      </c>
      <c r="O106" s="417">
        <v>28000</v>
      </c>
      <c r="P106" s="366">
        <f t="shared" si="1"/>
        <v>32760000</v>
      </c>
      <c r="S106" s="419">
        <f>SUM(P81:P113)</f>
        <v>172064000</v>
      </c>
      <c r="T106" s="330">
        <f>S106*3%</f>
        <v>5161920</v>
      </c>
    </row>
    <row r="107" spans="1:16" ht="15">
      <c r="A107" s="113"/>
      <c r="B107" s="114"/>
      <c r="C107" s="114"/>
      <c r="D107" s="115"/>
      <c r="E107" s="373"/>
      <c r="F107" s="376"/>
      <c r="G107" s="378" t="s">
        <v>292</v>
      </c>
      <c r="H107" s="378"/>
      <c r="I107" s="378"/>
      <c r="J107" s="378"/>
      <c r="K107" s="378"/>
      <c r="L107" s="363" t="s">
        <v>197</v>
      </c>
      <c r="M107" s="380">
        <v>170</v>
      </c>
      <c r="N107" s="380" t="s">
        <v>286</v>
      </c>
      <c r="O107" s="418">
        <v>3000</v>
      </c>
      <c r="P107" s="366">
        <f t="shared" si="1"/>
        <v>510000</v>
      </c>
    </row>
    <row r="108" spans="1:16" ht="15">
      <c r="A108" s="113"/>
      <c r="B108" s="114"/>
      <c r="C108" s="114"/>
      <c r="D108" s="115"/>
      <c r="E108" s="373"/>
      <c r="F108" s="376"/>
      <c r="G108" s="378" t="s">
        <v>293</v>
      </c>
      <c r="H108" s="378"/>
      <c r="I108" s="378"/>
      <c r="J108" s="378"/>
      <c r="K108" s="378"/>
      <c r="L108" s="363" t="s">
        <v>197</v>
      </c>
      <c r="M108" s="380">
        <v>5000</v>
      </c>
      <c r="N108" s="380" t="s">
        <v>286</v>
      </c>
      <c r="O108" s="418">
        <v>500</v>
      </c>
      <c r="P108" s="366">
        <f t="shared" si="1"/>
        <v>2500000</v>
      </c>
    </row>
    <row r="109" spans="1:16" ht="15">
      <c r="A109" s="113"/>
      <c r="B109" s="114"/>
      <c r="C109" s="114"/>
      <c r="D109" s="115"/>
      <c r="E109" s="373"/>
      <c r="F109" s="376"/>
      <c r="G109" s="378" t="s">
        <v>294</v>
      </c>
      <c r="H109" s="378"/>
      <c r="I109" s="378"/>
      <c r="J109" s="378"/>
      <c r="K109" s="378"/>
      <c r="L109" s="363" t="s">
        <v>197</v>
      </c>
      <c r="M109" s="380">
        <v>112</v>
      </c>
      <c r="N109" s="380" t="s">
        <v>203</v>
      </c>
      <c r="O109" s="418">
        <v>192500</v>
      </c>
      <c r="P109" s="366">
        <f t="shared" si="1"/>
        <v>21560000</v>
      </c>
    </row>
    <row r="110" spans="1:16" ht="15">
      <c r="A110" s="113"/>
      <c r="B110" s="114"/>
      <c r="C110" s="114"/>
      <c r="D110" s="115"/>
      <c r="E110" s="373"/>
      <c r="F110" s="376"/>
      <c r="G110" s="378" t="s">
        <v>295</v>
      </c>
      <c r="H110" s="378"/>
      <c r="I110" s="378"/>
      <c r="J110" s="378"/>
      <c r="K110" s="378"/>
      <c r="L110" s="363" t="s">
        <v>197</v>
      </c>
      <c r="M110" s="380">
        <v>20</v>
      </c>
      <c r="N110" s="380" t="s">
        <v>207</v>
      </c>
      <c r="O110" s="418">
        <v>162000</v>
      </c>
      <c r="P110" s="366">
        <f t="shared" si="1"/>
        <v>3240000</v>
      </c>
    </row>
    <row r="111" spans="1:16" ht="15">
      <c r="A111" s="113"/>
      <c r="B111" s="114"/>
      <c r="C111" s="114"/>
      <c r="D111" s="115"/>
      <c r="E111" s="373"/>
      <c r="F111" s="376"/>
      <c r="G111" s="378" t="s">
        <v>296</v>
      </c>
      <c r="H111" s="378"/>
      <c r="I111" s="378"/>
      <c r="J111" s="378"/>
      <c r="K111" s="378"/>
      <c r="L111" s="363" t="s">
        <v>197</v>
      </c>
      <c r="M111" s="380">
        <v>6</v>
      </c>
      <c r="N111" s="380" t="s">
        <v>199</v>
      </c>
      <c r="O111" s="418">
        <v>88000</v>
      </c>
      <c r="P111" s="366">
        <f t="shared" si="1"/>
        <v>528000</v>
      </c>
    </row>
    <row r="112" spans="1:16" ht="15">
      <c r="A112" s="113"/>
      <c r="B112" s="114"/>
      <c r="C112" s="114"/>
      <c r="D112" s="115"/>
      <c r="E112" s="373"/>
      <c r="F112" s="376"/>
      <c r="G112" s="378" t="s">
        <v>297</v>
      </c>
      <c r="H112" s="378"/>
      <c r="I112" s="378"/>
      <c r="J112" s="378"/>
      <c r="K112" s="378"/>
      <c r="L112" s="363" t="s">
        <v>197</v>
      </c>
      <c r="M112" s="380">
        <v>12</v>
      </c>
      <c r="N112" s="380" t="s">
        <v>286</v>
      </c>
      <c r="O112" s="418">
        <v>105000</v>
      </c>
      <c r="P112" s="366">
        <f t="shared" si="1"/>
        <v>1260000</v>
      </c>
    </row>
    <row r="113" spans="1:18" ht="15">
      <c r="A113" s="113"/>
      <c r="B113" s="114"/>
      <c r="C113" s="114"/>
      <c r="D113" s="115"/>
      <c r="E113" s="373"/>
      <c r="F113" s="376"/>
      <c r="G113" s="378" t="s">
        <v>298</v>
      </c>
      <c r="H113" s="378"/>
      <c r="I113" s="378"/>
      <c r="J113" s="378"/>
      <c r="K113" s="378"/>
      <c r="L113" s="363" t="s">
        <v>197</v>
      </c>
      <c r="M113" s="380">
        <v>30</v>
      </c>
      <c r="N113" s="380" t="s">
        <v>203</v>
      </c>
      <c r="O113" s="418">
        <v>5000</v>
      </c>
      <c r="P113" s="366">
        <f t="shared" si="1"/>
        <v>150000</v>
      </c>
      <c r="R113" s="419"/>
    </row>
    <row r="114" spans="1:16" ht="15">
      <c r="A114" s="374"/>
      <c r="B114" s="328"/>
      <c r="C114" s="328"/>
      <c r="D114" s="329"/>
      <c r="E114" s="375"/>
      <c r="F114" s="376"/>
      <c r="G114" s="377"/>
      <c r="H114" s="378"/>
      <c r="I114" s="378"/>
      <c r="J114" s="378"/>
      <c r="K114" s="378"/>
      <c r="L114" s="379"/>
      <c r="M114" s="380"/>
      <c r="N114" s="380"/>
      <c r="O114" s="381"/>
      <c r="P114" s="370"/>
    </row>
    <row r="115" spans="1:16" ht="15.75" thickBot="1">
      <c r="A115" s="488" t="s">
        <v>132</v>
      </c>
      <c r="B115" s="489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90"/>
      <c r="P115" s="277">
        <f>P35</f>
        <v>304826000</v>
      </c>
    </row>
    <row r="116" spans="1:16" ht="15">
      <c r="A116" s="278"/>
      <c r="B116" s="279"/>
      <c r="C116" s="280"/>
      <c r="D116" s="280"/>
      <c r="E116" s="280"/>
      <c r="F116" s="280"/>
      <c r="G116" s="280"/>
      <c r="H116" s="280"/>
      <c r="I116" s="280"/>
      <c r="J116" s="280"/>
      <c r="K116" s="280"/>
      <c r="L116" s="280"/>
      <c r="M116" s="281"/>
      <c r="N116" s="282"/>
      <c r="O116" s="280"/>
      <c r="P116" s="283"/>
    </row>
    <row r="117" spans="1:16" ht="15">
      <c r="A117" s="285"/>
      <c r="B117" s="279"/>
      <c r="C117" s="280"/>
      <c r="D117" s="280"/>
      <c r="E117" s="280"/>
      <c r="F117" s="280"/>
      <c r="G117" s="280"/>
      <c r="H117" s="280"/>
      <c r="I117" s="280"/>
      <c r="J117" s="280"/>
      <c r="K117" s="280"/>
      <c r="L117" s="280"/>
      <c r="M117" s="281"/>
      <c r="N117" s="282"/>
      <c r="O117" s="280"/>
      <c r="P117" s="283"/>
    </row>
    <row r="118" spans="1:16" ht="15">
      <c r="A118" s="285"/>
      <c r="B118" s="279"/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1"/>
      <c r="N118" s="281"/>
      <c r="O118" s="280"/>
      <c r="P118" s="283"/>
    </row>
    <row r="119" spans="1:16" ht="15">
      <c r="A119" s="285"/>
      <c r="B119" s="279"/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1"/>
      <c r="N119" s="281"/>
      <c r="O119" s="280"/>
      <c r="P119" s="283"/>
    </row>
    <row r="120" spans="1:16" ht="15">
      <c r="A120" s="285"/>
      <c r="B120" s="279"/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1"/>
      <c r="N120" s="281"/>
      <c r="O120" s="280"/>
      <c r="P120" s="283"/>
    </row>
    <row r="121" spans="1:16" ht="15">
      <c r="A121" s="444"/>
      <c r="B121" s="445"/>
      <c r="C121" s="445"/>
      <c r="D121" s="445"/>
      <c r="E121" s="445"/>
      <c r="F121" s="445"/>
      <c r="G121" s="445"/>
      <c r="H121" s="445"/>
      <c r="I121" s="280"/>
      <c r="J121" s="280"/>
      <c r="K121" s="280"/>
      <c r="L121" s="280"/>
      <c r="M121" s="286"/>
      <c r="N121" s="445"/>
      <c r="O121" s="445"/>
      <c r="P121" s="283"/>
    </row>
    <row r="122" spans="1:16" ht="15">
      <c r="A122" s="446"/>
      <c r="B122" s="447"/>
      <c r="C122" s="447"/>
      <c r="D122" s="447"/>
      <c r="E122" s="447"/>
      <c r="F122" s="447"/>
      <c r="G122" s="447"/>
      <c r="H122" s="447"/>
      <c r="I122" s="280"/>
      <c r="J122" s="280"/>
      <c r="K122" s="280"/>
      <c r="L122" s="280"/>
      <c r="M122" s="281"/>
      <c r="N122" s="447"/>
      <c r="O122" s="447"/>
      <c r="P122" s="283"/>
    </row>
    <row r="123" spans="1:16" ht="15">
      <c r="A123" s="290"/>
      <c r="B123" s="284"/>
      <c r="C123" s="284"/>
      <c r="D123" s="291"/>
      <c r="E123" s="284"/>
      <c r="F123" s="284"/>
      <c r="G123" s="292"/>
      <c r="H123" s="293"/>
      <c r="I123" s="284"/>
      <c r="J123" s="284"/>
      <c r="K123" s="284"/>
      <c r="L123" s="284"/>
      <c r="M123" s="282"/>
      <c r="N123" s="282"/>
      <c r="O123" s="284"/>
      <c r="P123" s="294"/>
    </row>
    <row r="124" spans="1:16" ht="15.75" thickBot="1">
      <c r="A124" s="290"/>
      <c r="B124" s="284"/>
      <c r="C124" s="284"/>
      <c r="D124" s="291"/>
      <c r="E124" s="284"/>
      <c r="F124" s="284"/>
      <c r="G124" s="292"/>
      <c r="H124" s="293"/>
      <c r="I124" s="284"/>
      <c r="J124" s="284"/>
      <c r="K124" s="284"/>
      <c r="L124" s="284"/>
      <c r="M124" s="282"/>
      <c r="N124" s="282"/>
      <c r="O124" s="284"/>
      <c r="P124" s="294"/>
    </row>
    <row r="125" spans="1:16" ht="15.75" thickBot="1">
      <c r="A125" s="296" t="s">
        <v>133</v>
      </c>
      <c r="B125" s="462" t="s">
        <v>134</v>
      </c>
      <c r="C125" s="463"/>
      <c r="D125" s="463"/>
      <c r="E125" s="463"/>
      <c r="F125" s="463"/>
      <c r="G125" s="463"/>
      <c r="H125" s="463"/>
      <c r="I125" s="464"/>
      <c r="J125" s="462" t="s">
        <v>135</v>
      </c>
      <c r="K125" s="465"/>
      <c r="L125" s="284"/>
      <c r="M125" s="282"/>
      <c r="N125" s="282"/>
      <c r="O125" s="284"/>
      <c r="P125" s="294"/>
    </row>
    <row r="126" spans="1:16" ht="15.75" thickBot="1">
      <c r="A126" s="298">
        <f>1</f>
        <v>1</v>
      </c>
      <c r="B126" s="299"/>
      <c r="C126" s="300"/>
      <c r="D126" s="300"/>
      <c r="E126" s="300"/>
      <c r="F126" s="300" t="s">
        <v>136</v>
      </c>
      <c r="G126" s="300"/>
      <c r="H126" s="300"/>
      <c r="I126" s="301"/>
      <c r="J126" s="571">
        <f>SUM(P115/4)</f>
        <v>76206500</v>
      </c>
      <c r="K126" s="572"/>
      <c r="L126" s="284"/>
      <c r="M126" s="282"/>
      <c r="N126" s="282"/>
      <c r="O126" s="284"/>
      <c r="P126" s="294"/>
    </row>
    <row r="127" spans="1:16" ht="15.75" thickBot="1">
      <c r="A127" s="298">
        <f>A126+1</f>
        <v>2</v>
      </c>
      <c r="B127" s="299"/>
      <c r="C127" s="300"/>
      <c r="D127" s="300"/>
      <c r="E127" s="300"/>
      <c r="F127" s="300" t="s">
        <v>137</v>
      </c>
      <c r="G127" s="300"/>
      <c r="H127" s="300"/>
      <c r="I127" s="301"/>
      <c r="J127" s="571">
        <f>SUM(J126)</f>
        <v>76206500</v>
      </c>
      <c r="K127" s="572"/>
      <c r="L127" s="284"/>
      <c r="M127" s="282"/>
      <c r="N127" s="282"/>
      <c r="O127" s="284"/>
      <c r="P127" s="294"/>
    </row>
    <row r="128" spans="1:16" ht="15.75" thickBot="1">
      <c r="A128" s="308">
        <f>A127+1</f>
        <v>3</v>
      </c>
      <c r="B128" s="309"/>
      <c r="C128" s="310"/>
      <c r="D128" s="310"/>
      <c r="E128" s="310"/>
      <c r="F128" s="310" t="s">
        <v>138</v>
      </c>
      <c r="G128" s="310"/>
      <c r="H128" s="310"/>
      <c r="I128" s="311"/>
      <c r="J128" s="571">
        <f>SUM(J127)</f>
        <v>76206500</v>
      </c>
      <c r="K128" s="572"/>
      <c r="L128" s="284"/>
      <c r="M128" s="282"/>
      <c r="N128" s="282"/>
      <c r="O128" s="284"/>
      <c r="P128" s="294"/>
    </row>
    <row r="129" spans="1:16" ht="15.75" thickBot="1">
      <c r="A129" s="313">
        <f>A128+1</f>
        <v>4</v>
      </c>
      <c r="B129" s="312"/>
      <c r="C129" s="314"/>
      <c r="D129" s="314"/>
      <c r="E129" s="314"/>
      <c r="F129" s="314" t="s">
        <v>139</v>
      </c>
      <c r="G129" s="314"/>
      <c r="H129" s="314"/>
      <c r="I129" s="315"/>
      <c r="J129" s="571">
        <f>SUM(J128)</f>
        <v>76206500</v>
      </c>
      <c r="K129" s="572"/>
      <c r="L129" s="284"/>
      <c r="M129" s="282"/>
      <c r="N129" s="282"/>
      <c r="O129" s="284"/>
      <c r="P129" s="294"/>
    </row>
    <row r="130" spans="1:16" ht="15">
      <c r="A130" s="290"/>
      <c r="B130" s="284"/>
      <c r="C130" s="284"/>
      <c r="D130" s="291"/>
      <c r="E130" s="284"/>
      <c r="F130" s="284"/>
      <c r="G130" s="292"/>
      <c r="H130" s="293"/>
      <c r="I130" s="284"/>
      <c r="J130" s="284"/>
      <c r="K130" s="284"/>
      <c r="L130" s="284"/>
      <c r="M130" s="282"/>
      <c r="N130" s="282"/>
      <c r="O130" s="284"/>
      <c r="P130" s="294"/>
    </row>
    <row r="131" spans="1:16" ht="15">
      <c r="A131" s="290"/>
      <c r="B131" s="284"/>
      <c r="C131" s="284"/>
      <c r="D131" s="291"/>
      <c r="E131" s="284"/>
      <c r="F131" s="284"/>
      <c r="G131" s="292"/>
      <c r="H131" s="293"/>
      <c r="I131" s="284"/>
      <c r="J131" s="284"/>
      <c r="K131" s="284"/>
      <c r="L131" s="284"/>
      <c r="M131" s="282"/>
      <c r="N131" s="282"/>
      <c r="O131" s="284"/>
      <c r="P131" s="294"/>
    </row>
    <row r="132" spans="1:16" ht="15">
      <c r="A132" s="290"/>
      <c r="B132" s="284"/>
      <c r="C132" s="284"/>
      <c r="D132" s="291"/>
      <c r="E132" s="284"/>
      <c r="F132" s="284"/>
      <c r="G132" s="292"/>
      <c r="H132" s="293"/>
      <c r="I132" s="284"/>
      <c r="J132" s="284"/>
      <c r="K132" s="284"/>
      <c r="L132" s="284"/>
      <c r="M132" s="282"/>
      <c r="N132" s="282"/>
      <c r="O132" s="284"/>
      <c r="P132" s="294"/>
    </row>
    <row r="133" spans="1:16" ht="15">
      <c r="A133" s="290"/>
      <c r="B133" s="284"/>
      <c r="C133" s="284"/>
      <c r="D133" s="291"/>
      <c r="E133" s="284"/>
      <c r="F133" s="284"/>
      <c r="G133" s="292"/>
      <c r="H133" s="293"/>
      <c r="I133" s="284"/>
      <c r="J133" s="284"/>
      <c r="K133" s="284"/>
      <c r="L133" s="284"/>
      <c r="M133" s="282"/>
      <c r="N133" s="282"/>
      <c r="O133" s="284"/>
      <c r="P133" s="294"/>
    </row>
    <row r="134" spans="12:16" ht="15">
      <c r="L134" s="466"/>
      <c r="M134" s="467"/>
      <c r="N134" s="467"/>
      <c r="O134" s="467"/>
      <c r="P134" s="281"/>
    </row>
    <row r="135" spans="12:16" ht="15">
      <c r="L135" s="303"/>
      <c r="M135" s="304"/>
      <c r="N135" s="303"/>
      <c r="O135" s="303"/>
      <c r="P135" s="305"/>
    </row>
    <row r="136" spans="12:16" ht="15">
      <c r="L136" s="303"/>
      <c r="M136" s="304"/>
      <c r="N136" s="303"/>
      <c r="O136" s="303"/>
      <c r="P136" s="305"/>
    </row>
    <row r="137" spans="12:16" ht="15">
      <c r="L137" s="460"/>
      <c r="M137" s="461"/>
      <c r="N137" s="461"/>
      <c r="O137" s="461"/>
      <c r="P137" s="305"/>
    </row>
    <row r="138" spans="12:16" ht="15">
      <c r="L138" s="303"/>
      <c r="M138" s="304"/>
      <c r="N138" s="303"/>
      <c r="O138" s="303"/>
      <c r="P138" s="305"/>
    </row>
  </sheetData>
  <sheetProtection/>
  <mergeCells count="87">
    <mergeCell ref="J128:K128"/>
    <mergeCell ref="G18:L18"/>
    <mergeCell ref="M18:P18"/>
    <mergeCell ref="A20:F20"/>
    <mergeCell ref="G20:L20"/>
    <mergeCell ref="M20:P20"/>
    <mergeCell ref="A21:F22"/>
    <mergeCell ref="G21:L21"/>
    <mergeCell ref="M21:P21"/>
    <mergeCell ref="J129:K129"/>
    <mergeCell ref="L134:O134"/>
    <mergeCell ref="G25:L25"/>
    <mergeCell ref="M25:P25"/>
    <mergeCell ref="G39:K39"/>
    <mergeCell ref="P32:P33"/>
    <mergeCell ref="F53:K53"/>
    <mergeCell ref="G55:K55"/>
    <mergeCell ref="G54:K54"/>
    <mergeCell ref="M30:P31"/>
    <mergeCell ref="L137:O137"/>
    <mergeCell ref="A115:O115"/>
    <mergeCell ref="A121:H121"/>
    <mergeCell ref="N121:O121"/>
    <mergeCell ref="A122:H122"/>
    <mergeCell ref="N122:O122"/>
    <mergeCell ref="B125:I125"/>
    <mergeCell ref="J125:K125"/>
    <mergeCell ref="J126:K126"/>
    <mergeCell ref="J127:K127"/>
    <mergeCell ref="A18:F19"/>
    <mergeCell ref="V38:AA38"/>
    <mergeCell ref="AL38:AQ38"/>
    <mergeCell ref="BB38:BG38"/>
    <mergeCell ref="A26:P27"/>
    <mergeCell ref="A28:P28"/>
    <mergeCell ref="A29:P29"/>
    <mergeCell ref="F30:K33"/>
    <mergeCell ref="M23:P23"/>
    <mergeCell ref="IL38:IQ38"/>
    <mergeCell ref="DN38:DS38"/>
    <mergeCell ref="ED38:EI38"/>
    <mergeCell ref="ET38:EY38"/>
    <mergeCell ref="FJ38:FO38"/>
    <mergeCell ref="FZ38:GE38"/>
    <mergeCell ref="GP38:GU38"/>
    <mergeCell ref="HF38:HK38"/>
    <mergeCell ref="HV38:IA38"/>
    <mergeCell ref="A34:E34"/>
    <mergeCell ref="F34:K34"/>
    <mergeCell ref="F35:K35"/>
    <mergeCell ref="F36:K36"/>
    <mergeCell ref="F38:K38"/>
    <mergeCell ref="BR38:BW38"/>
    <mergeCell ref="CH38:CM38"/>
    <mergeCell ref="CX38:DC38"/>
    <mergeCell ref="L30:L33"/>
    <mergeCell ref="A31:E31"/>
    <mergeCell ref="A32:E32"/>
    <mergeCell ref="M32:M33"/>
    <mergeCell ref="N32:N33"/>
    <mergeCell ref="G22:L22"/>
    <mergeCell ref="M22:P22"/>
    <mergeCell ref="A25:F25"/>
    <mergeCell ref="G24:L24"/>
    <mergeCell ref="A23:F24"/>
    <mergeCell ref="G23:L23"/>
    <mergeCell ref="A12:G12"/>
    <mergeCell ref="A13:G13"/>
    <mergeCell ref="A14:G14"/>
    <mergeCell ref="A16:P16"/>
    <mergeCell ref="A17:F17"/>
    <mergeCell ref="G17:L17"/>
    <mergeCell ref="M17:P17"/>
    <mergeCell ref="G19:L19"/>
    <mergeCell ref="M19:P19"/>
    <mergeCell ref="A8:G8"/>
    <mergeCell ref="J8:L8"/>
    <mergeCell ref="A9:G9"/>
    <mergeCell ref="J9:O9"/>
    <mergeCell ref="A10:G10"/>
    <mergeCell ref="A11:G11"/>
    <mergeCell ref="H2:N2"/>
    <mergeCell ref="H3:N3"/>
    <mergeCell ref="H4:N4"/>
    <mergeCell ref="H5:N5"/>
    <mergeCell ref="H6:N6"/>
    <mergeCell ref="A7:G7"/>
  </mergeCells>
  <printOptions/>
  <pageMargins left="0.7" right="0.7" top="0.75" bottom="0.75" header="0.3" footer="0.3"/>
  <pageSetup orientation="portrait" paperSize="5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44"/>
  <sheetViews>
    <sheetView tabSelected="1" zoomScalePageLayoutView="0" workbookViewId="0" topLeftCell="A1">
      <selection activeCell="S14" sqref="S14"/>
    </sheetView>
  </sheetViews>
  <sheetFormatPr defaultColWidth="9.140625" defaultRowHeight="15"/>
  <cols>
    <col min="1" max="1" width="3.00390625" style="4" customWidth="1"/>
    <col min="2" max="2" width="2.421875" style="4" customWidth="1"/>
    <col min="3" max="3" width="2.140625" style="4" customWidth="1"/>
    <col min="4" max="4" width="4.7109375" style="4" hidden="1" customWidth="1"/>
    <col min="5" max="5" width="2.8515625" style="4" customWidth="1"/>
    <col min="6" max="6" width="2.7109375" style="4" customWidth="1"/>
    <col min="7" max="7" width="3.28125" style="4" customWidth="1"/>
    <col min="8" max="8" width="1.8515625" style="4" customWidth="1"/>
    <col min="9" max="9" width="15.7109375" style="4" customWidth="1"/>
    <col min="10" max="10" width="4.7109375" style="4" customWidth="1"/>
    <col min="11" max="11" width="7.57421875" style="4" customWidth="1"/>
    <col min="12" max="12" width="13.421875" style="4" customWidth="1"/>
    <col min="13" max="14" width="6.8515625" style="318" customWidth="1"/>
    <col min="15" max="15" width="11.28125" style="4" customWidth="1"/>
    <col min="16" max="16" width="15.8515625" style="319" customWidth="1"/>
    <col min="17" max="17" width="11.7109375" style="4" bestFit="1" customWidth="1"/>
    <col min="18" max="18" width="9.140625" style="4" customWidth="1"/>
    <col min="19" max="19" width="12.8515625" style="4" bestFit="1" customWidth="1"/>
    <col min="20" max="20" width="9.140625" style="4" customWidth="1"/>
    <col min="21" max="21" width="11.28125" style="4" bestFit="1" customWidth="1"/>
    <col min="22" max="24" width="9.140625" style="4" customWidth="1"/>
    <col min="25" max="26" width="15.28125" style="4" bestFit="1" customWidth="1"/>
    <col min="27" max="16384" width="9.140625" style="4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1"/>
      <c r="P1" s="3"/>
    </row>
    <row r="2" spans="1:16" ht="12.75">
      <c r="A2" s="5"/>
      <c r="B2" s="6"/>
      <c r="C2" s="6"/>
      <c r="D2" s="6"/>
      <c r="E2" s="6"/>
      <c r="F2" s="6"/>
      <c r="G2" s="7"/>
      <c r="H2" s="560"/>
      <c r="I2" s="561"/>
      <c r="J2" s="561"/>
      <c r="K2" s="561"/>
      <c r="L2" s="561"/>
      <c r="M2" s="561"/>
      <c r="N2" s="562"/>
      <c r="O2" s="8"/>
      <c r="P2" s="9"/>
    </row>
    <row r="3" spans="1:16" ht="12.75">
      <c r="A3" s="10"/>
      <c r="B3" s="11"/>
      <c r="C3" s="11"/>
      <c r="D3" s="11"/>
      <c r="E3" s="11"/>
      <c r="F3" s="11"/>
      <c r="G3" s="12"/>
      <c r="H3" s="563"/>
      <c r="I3" s="564"/>
      <c r="J3" s="564"/>
      <c r="K3" s="564"/>
      <c r="L3" s="564"/>
      <c r="M3" s="564"/>
      <c r="N3" s="565"/>
      <c r="O3" s="13"/>
      <c r="P3" s="14"/>
    </row>
    <row r="4" spans="1:16" ht="13.5" thickBot="1">
      <c r="A4" s="10"/>
      <c r="B4" s="11"/>
      <c r="C4" s="11"/>
      <c r="D4" s="11"/>
      <c r="E4" s="11"/>
      <c r="F4" s="11"/>
      <c r="G4" s="12"/>
      <c r="H4" s="566"/>
      <c r="I4" s="567"/>
      <c r="J4" s="567"/>
      <c r="K4" s="567"/>
      <c r="L4" s="567"/>
      <c r="M4" s="567"/>
      <c r="N4" s="568"/>
      <c r="O4" s="13"/>
      <c r="P4" s="14"/>
    </row>
    <row r="5" spans="1:16" ht="12.75">
      <c r="A5" s="15"/>
      <c r="B5" s="16"/>
      <c r="C5" s="16"/>
      <c r="D5" s="16"/>
      <c r="E5" s="16"/>
      <c r="F5" s="16"/>
      <c r="G5" s="17"/>
      <c r="H5" s="483" t="s">
        <v>0</v>
      </c>
      <c r="I5" s="484"/>
      <c r="J5" s="484"/>
      <c r="K5" s="484"/>
      <c r="L5" s="484"/>
      <c r="M5" s="484"/>
      <c r="N5" s="485"/>
      <c r="O5" s="18"/>
      <c r="P5" s="19"/>
    </row>
    <row r="6" spans="1:16" ht="13.5" thickBot="1">
      <c r="A6" s="20"/>
      <c r="B6" s="21"/>
      <c r="C6" s="21"/>
      <c r="D6" s="21"/>
      <c r="E6" s="21"/>
      <c r="F6" s="21"/>
      <c r="G6" s="22"/>
      <c r="H6" s="491" t="s">
        <v>1</v>
      </c>
      <c r="I6" s="492"/>
      <c r="J6" s="492"/>
      <c r="K6" s="492"/>
      <c r="L6" s="492"/>
      <c r="M6" s="492"/>
      <c r="N6" s="493"/>
      <c r="O6" s="23"/>
      <c r="P6" s="24"/>
    </row>
    <row r="7" spans="1:16" ht="12.75">
      <c r="A7" s="569"/>
      <c r="B7" s="570"/>
      <c r="C7" s="570"/>
      <c r="D7" s="570"/>
      <c r="E7" s="570"/>
      <c r="F7" s="570"/>
      <c r="G7" s="570"/>
      <c r="H7" s="25"/>
      <c r="I7" s="26"/>
      <c r="J7" s="27"/>
      <c r="K7" s="26"/>
      <c r="L7" s="26"/>
      <c r="M7" s="28"/>
      <c r="N7" s="29"/>
      <c r="O7" s="25"/>
      <c r="P7" s="30"/>
    </row>
    <row r="8" spans="1:16" ht="12.75">
      <c r="A8" s="525"/>
      <c r="B8" s="526"/>
      <c r="C8" s="526"/>
      <c r="D8" s="526"/>
      <c r="E8" s="526"/>
      <c r="F8" s="526"/>
      <c r="G8" s="526"/>
      <c r="H8" s="31"/>
      <c r="I8" s="32"/>
      <c r="J8" s="33"/>
      <c r="K8" s="32"/>
      <c r="L8" s="32"/>
      <c r="M8" s="34"/>
      <c r="N8" s="35"/>
      <c r="O8" s="31"/>
      <c r="P8" s="36"/>
    </row>
    <row r="9" spans="1:16" ht="12.75">
      <c r="A9" s="525" t="s">
        <v>2</v>
      </c>
      <c r="B9" s="526"/>
      <c r="C9" s="526"/>
      <c r="D9" s="526"/>
      <c r="E9" s="526"/>
      <c r="F9" s="526"/>
      <c r="G9" s="526"/>
      <c r="H9" s="37" t="s">
        <v>3</v>
      </c>
      <c r="I9" s="38">
        <v>4</v>
      </c>
      <c r="J9" s="552" t="s">
        <v>140</v>
      </c>
      <c r="K9" s="552"/>
      <c r="L9" s="552"/>
      <c r="M9" s="39"/>
      <c r="N9" s="35"/>
      <c r="O9" s="31"/>
      <c r="P9" s="36"/>
    </row>
    <row r="10" spans="1:16" ht="12.75">
      <c r="A10" s="526" t="s">
        <v>4</v>
      </c>
      <c r="B10" s="526"/>
      <c r="C10" s="526"/>
      <c r="D10" s="526"/>
      <c r="E10" s="526"/>
      <c r="F10" s="526"/>
      <c r="G10" s="526"/>
      <c r="H10" s="4" t="s">
        <v>3</v>
      </c>
      <c r="I10" s="40">
        <v>4.2</v>
      </c>
      <c r="J10" s="552" t="s">
        <v>329</v>
      </c>
      <c r="K10" s="552"/>
      <c r="L10" s="552"/>
      <c r="M10" s="552"/>
      <c r="N10" s="552"/>
      <c r="O10" s="552"/>
      <c r="P10" s="41"/>
    </row>
    <row r="11" spans="1:16" ht="12.75">
      <c r="A11" s="525" t="s">
        <v>5</v>
      </c>
      <c r="B11" s="526"/>
      <c r="C11" s="526"/>
      <c r="D11" s="526"/>
      <c r="E11" s="526"/>
      <c r="F11" s="526"/>
      <c r="G11" s="526"/>
      <c r="H11" s="31" t="s">
        <v>3</v>
      </c>
      <c r="I11" s="42" t="s">
        <v>330</v>
      </c>
      <c r="J11" s="43" t="s">
        <v>331</v>
      </c>
      <c r="K11" s="43"/>
      <c r="L11" s="43"/>
      <c r="M11" s="43"/>
      <c r="N11" s="35"/>
      <c r="O11" s="31"/>
      <c r="P11" s="36"/>
    </row>
    <row r="12" spans="1:16" ht="12.75">
      <c r="A12" s="525" t="s">
        <v>6</v>
      </c>
      <c r="B12" s="526"/>
      <c r="C12" s="526"/>
      <c r="D12" s="526"/>
      <c r="E12" s="526"/>
      <c r="F12" s="526"/>
      <c r="G12" s="526"/>
      <c r="H12" s="31" t="s">
        <v>3</v>
      </c>
      <c r="I12" s="32" t="s">
        <v>7</v>
      </c>
      <c r="J12" s="44"/>
      <c r="K12" s="45"/>
      <c r="L12" s="45"/>
      <c r="M12" s="39"/>
      <c r="N12" s="35"/>
      <c r="O12" s="31"/>
      <c r="P12" s="36"/>
    </row>
    <row r="13" spans="1:16" ht="12.75">
      <c r="A13" s="525" t="s">
        <v>8</v>
      </c>
      <c r="B13" s="526"/>
      <c r="C13" s="526"/>
      <c r="D13" s="526"/>
      <c r="E13" s="526"/>
      <c r="F13" s="526"/>
      <c r="G13" s="526"/>
      <c r="H13" s="31" t="s">
        <v>3</v>
      </c>
      <c r="I13" s="46" t="s">
        <v>9</v>
      </c>
      <c r="J13" s="44"/>
      <c r="K13" s="45"/>
      <c r="L13" s="45"/>
      <c r="M13" s="39"/>
      <c r="N13" s="35"/>
      <c r="O13" s="31"/>
      <c r="P13" s="36"/>
    </row>
    <row r="14" spans="1:16" ht="12.75">
      <c r="A14" s="525" t="s">
        <v>10</v>
      </c>
      <c r="B14" s="526"/>
      <c r="C14" s="526"/>
      <c r="D14" s="526"/>
      <c r="E14" s="526"/>
      <c r="F14" s="526"/>
      <c r="G14" s="526"/>
      <c r="H14" s="31" t="s">
        <v>3</v>
      </c>
      <c r="I14" s="47">
        <f>P16</f>
        <v>3473000</v>
      </c>
      <c r="J14" s="44"/>
      <c r="K14" s="45"/>
      <c r="L14" s="45"/>
      <c r="M14" s="39"/>
      <c r="N14" s="35"/>
      <c r="O14" s="31"/>
      <c r="P14" s="36"/>
    </row>
    <row r="15" spans="1:16" ht="12.75">
      <c r="A15" s="525" t="s">
        <v>11</v>
      </c>
      <c r="B15" s="526"/>
      <c r="C15" s="526"/>
      <c r="D15" s="526"/>
      <c r="E15" s="526"/>
      <c r="F15" s="526"/>
      <c r="G15" s="526"/>
      <c r="H15" s="31" t="s">
        <v>3</v>
      </c>
      <c r="I15" s="32" t="s">
        <v>9</v>
      </c>
      <c r="J15" s="44"/>
      <c r="K15" s="45"/>
      <c r="L15" s="45"/>
      <c r="M15" s="39"/>
      <c r="N15" s="35"/>
      <c r="O15" s="31"/>
      <c r="P15" s="36"/>
    </row>
    <row r="16" spans="1:16" ht="12.75">
      <c r="A16" s="48" t="s">
        <v>12</v>
      </c>
      <c r="B16" s="49"/>
      <c r="C16" s="49"/>
      <c r="D16" s="49"/>
      <c r="E16" s="49"/>
      <c r="F16" s="49"/>
      <c r="G16" s="49"/>
      <c r="H16" s="50" t="s">
        <v>3</v>
      </c>
      <c r="I16" s="51"/>
      <c r="J16" s="52"/>
      <c r="K16" s="49"/>
      <c r="L16" s="49"/>
      <c r="M16" s="53"/>
      <c r="N16" s="54"/>
      <c r="O16" s="55" t="s">
        <v>157</v>
      </c>
      <c r="P16" s="56">
        <f>SUM(P34)</f>
        <v>3473000</v>
      </c>
    </row>
    <row r="17" spans="1:21" ht="13.5" thickBot="1">
      <c r="A17" s="527" t="s">
        <v>13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9"/>
      <c r="U17" s="297">
        <f>4500000*6%</f>
        <v>270000</v>
      </c>
    </row>
    <row r="18" spans="1:21" ht="13.5" thickBot="1">
      <c r="A18" s="553" t="s">
        <v>14</v>
      </c>
      <c r="B18" s="553"/>
      <c r="C18" s="553"/>
      <c r="D18" s="553"/>
      <c r="E18" s="553"/>
      <c r="F18" s="553"/>
      <c r="G18" s="553" t="s">
        <v>15</v>
      </c>
      <c r="H18" s="553"/>
      <c r="I18" s="553"/>
      <c r="J18" s="553"/>
      <c r="K18" s="553"/>
      <c r="L18" s="553"/>
      <c r="M18" s="553" t="s">
        <v>16</v>
      </c>
      <c r="N18" s="553"/>
      <c r="O18" s="553"/>
      <c r="P18" s="553"/>
      <c r="U18" s="4">
        <f>100/110</f>
        <v>0.9090909090909091</v>
      </c>
    </row>
    <row r="19" spans="1:16" ht="12.75">
      <c r="A19" s="57" t="s">
        <v>17</v>
      </c>
      <c r="B19" s="58"/>
      <c r="C19" s="58"/>
      <c r="D19" s="58"/>
      <c r="E19" s="58"/>
      <c r="F19" s="59"/>
      <c r="G19" s="554" t="s">
        <v>332</v>
      </c>
      <c r="H19" s="555"/>
      <c r="I19" s="555"/>
      <c r="J19" s="555"/>
      <c r="K19" s="555"/>
      <c r="L19" s="556"/>
      <c r="M19" s="557" t="s">
        <v>335</v>
      </c>
      <c r="N19" s="558"/>
      <c r="O19" s="558"/>
      <c r="P19" s="559"/>
    </row>
    <row r="20" spans="1:16" ht="12.75">
      <c r="A20" s="515" t="s">
        <v>18</v>
      </c>
      <c r="B20" s="516"/>
      <c r="C20" s="516"/>
      <c r="D20" s="516"/>
      <c r="E20" s="516"/>
      <c r="F20" s="517"/>
      <c r="G20" s="518" t="s">
        <v>19</v>
      </c>
      <c r="H20" s="516"/>
      <c r="I20" s="516"/>
      <c r="J20" s="516"/>
      <c r="K20" s="516"/>
      <c r="L20" s="517"/>
      <c r="M20" s="530">
        <f>P34</f>
        <v>3473000</v>
      </c>
      <c r="N20" s="531"/>
      <c r="O20" s="531"/>
      <c r="P20" s="532"/>
    </row>
    <row r="21" spans="1:16" ht="12.75">
      <c r="A21" s="545" t="s">
        <v>20</v>
      </c>
      <c r="B21" s="478"/>
      <c r="C21" s="478"/>
      <c r="D21" s="478"/>
      <c r="E21" s="478"/>
      <c r="F21" s="478"/>
      <c r="G21" s="60" t="s">
        <v>333</v>
      </c>
      <c r="H21" s="61"/>
      <c r="I21" s="61"/>
      <c r="J21" s="61"/>
      <c r="K21" s="61"/>
      <c r="L21" s="62"/>
      <c r="M21" s="546" t="s">
        <v>335</v>
      </c>
      <c r="N21" s="547"/>
      <c r="O21" s="547"/>
      <c r="P21" s="548"/>
    </row>
    <row r="22" spans="1:16" ht="12.75">
      <c r="A22" s="536"/>
      <c r="B22" s="537"/>
      <c r="C22" s="537"/>
      <c r="D22" s="537"/>
      <c r="E22" s="537"/>
      <c r="F22" s="538"/>
      <c r="G22" s="549"/>
      <c r="H22" s="550"/>
      <c r="I22" s="550"/>
      <c r="J22" s="550"/>
      <c r="K22" s="550"/>
      <c r="L22" s="551"/>
      <c r="M22" s="512"/>
      <c r="N22" s="513"/>
      <c r="O22" s="513"/>
      <c r="P22" s="514"/>
    </row>
    <row r="23" spans="1:16" ht="19.5" customHeight="1">
      <c r="A23" s="533" t="s">
        <v>21</v>
      </c>
      <c r="B23" s="534"/>
      <c r="C23" s="534"/>
      <c r="D23" s="534"/>
      <c r="E23" s="534"/>
      <c r="F23" s="535"/>
      <c r="G23" s="539" t="s">
        <v>334</v>
      </c>
      <c r="H23" s="540"/>
      <c r="I23" s="540"/>
      <c r="J23" s="540"/>
      <c r="K23" s="540"/>
      <c r="L23" s="541"/>
      <c r="M23" s="542" t="s">
        <v>335</v>
      </c>
      <c r="N23" s="543"/>
      <c r="O23" s="543"/>
      <c r="P23" s="544"/>
    </row>
    <row r="24" spans="1:16" ht="13.5" thickBot="1">
      <c r="A24" s="519" t="s">
        <v>22</v>
      </c>
      <c r="B24" s="520"/>
      <c r="C24" s="520"/>
      <c r="D24" s="520"/>
      <c r="E24" s="520"/>
      <c r="F24" s="521"/>
      <c r="G24" s="518" t="s">
        <v>149</v>
      </c>
      <c r="H24" s="516"/>
      <c r="I24" s="516"/>
      <c r="J24" s="516"/>
      <c r="K24" s="516"/>
      <c r="L24" s="517"/>
      <c r="M24" s="522"/>
      <c r="N24" s="523"/>
      <c r="O24" s="523"/>
      <c r="P24" s="524"/>
    </row>
    <row r="25" spans="1:25" ht="12.75">
      <c r="A25" s="476" t="s">
        <v>318</v>
      </c>
      <c r="B25" s="477"/>
      <c r="C25" s="477"/>
      <c r="D25" s="477"/>
      <c r="E25" s="477"/>
      <c r="F25" s="477"/>
      <c r="G25" s="478"/>
      <c r="H25" s="478"/>
      <c r="I25" s="478"/>
      <c r="J25" s="478"/>
      <c r="K25" s="478"/>
      <c r="L25" s="478"/>
      <c r="M25" s="477"/>
      <c r="N25" s="477"/>
      <c r="O25" s="477"/>
      <c r="P25" s="479"/>
      <c r="Y25" s="4">
        <v>195000000</v>
      </c>
    </row>
    <row r="26" spans="1:25" ht="13.5" thickBot="1">
      <c r="A26" s="480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2"/>
      <c r="Y26" s="4">
        <f>100/110</f>
        <v>0.9090909090909091</v>
      </c>
    </row>
    <row r="27" spans="1:27" ht="15">
      <c r="A27" s="483" t="s">
        <v>23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5"/>
      <c r="Y27" s="330">
        <f>Y25*Y26</f>
        <v>177272727.27272728</v>
      </c>
      <c r="Z27" s="331">
        <f>Y27*1.5%</f>
        <v>2659090.909090909</v>
      </c>
      <c r="AA27">
        <v>25000</v>
      </c>
    </row>
    <row r="28" spans="1:26" ht="15.75" thickBot="1">
      <c r="A28" s="491" t="s">
        <v>24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3"/>
      <c r="Z28" s="331">
        <f>Y27*10%</f>
        <v>17727272.72727273</v>
      </c>
    </row>
    <row r="29" spans="1:16" ht="12.75">
      <c r="A29" s="67"/>
      <c r="B29" s="68"/>
      <c r="C29" s="68"/>
      <c r="D29" s="68"/>
      <c r="E29" s="68"/>
      <c r="F29" s="494" t="s">
        <v>25</v>
      </c>
      <c r="G29" s="495"/>
      <c r="H29" s="495"/>
      <c r="I29" s="495"/>
      <c r="J29" s="495"/>
      <c r="K29" s="495"/>
      <c r="L29" s="500" t="s">
        <v>12</v>
      </c>
      <c r="M29" s="503" t="s">
        <v>26</v>
      </c>
      <c r="N29" s="504"/>
      <c r="O29" s="504"/>
      <c r="P29" s="505"/>
    </row>
    <row r="30" spans="1:20" ht="13.5" thickBot="1">
      <c r="A30" s="509" t="s">
        <v>27</v>
      </c>
      <c r="B30" s="510"/>
      <c r="C30" s="510"/>
      <c r="D30" s="510"/>
      <c r="E30" s="511"/>
      <c r="F30" s="496"/>
      <c r="G30" s="497"/>
      <c r="H30" s="497"/>
      <c r="I30" s="497"/>
      <c r="J30" s="497"/>
      <c r="K30" s="497"/>
      <c r="L30" s="501"/>
      <c r="M30" s="506"/>
      <c r="N30" s="507"/>
      <c r="O30" s="507"/>
      <c r="P30" s="508"/>
      <c r="T30" s="50"/>
    </row>
    <row r="31" spans="1:19" ht="12.75">
      <c r="A31" s="509" t="s">
        <v>28</v>
      </c>
      <c r="B31" s="510"/>
      <c r="C31" s="510"/>
      <c r="D31" s="510"/>
      <c r="E31" s="511"/>
      <c r="F31" s="496"/>
      <c r="G31" s="497"/>
      <c r="H31" s="497"/>
      <c r="I31" s="497"/>
      <c r="J31" s="497"/>
      <c r="K31" s="497"/>
      <c r="L31" s="501"/>
      <c r="M31" s="454" t="s">
        <v>29</v>
      </c>
      <c r="N31" s="456" t="s">
        <v>30</v>
      </c>
      <c r="O31" s="69" t="s">
        <v>31</v>
      </c>
      <c r="P31" s="458" t="s">
        <v>32</v>
      </c>
      <c r="S31" s="4" t="s">
        <v>350</v>
      </c>
    </row>
    <row r="32" spans="1:16" ht="13.5" thickBot="1">
      <c r="A32" s="70"/>
      <c r="B32" s="71"/>
      <c r="C32" s="71"/>
      <c r="D32" s="71"/>
      <c r="E32" s="72"/>
      <c r="F32" s="498"/>
      <c r="G32" s="499"/>
      <c r="H32" s="499"/>
      <c r="I32" s="499"/>
      <c r="J32" s="499"/>
      <c r="K32" s="499"/>
      <c r="L32" s="502"/>
      <c r="M32" s="455"/>
      <c r="N32" s="457"/>
      <c r="O32" s="73" t="s">
        <v>33</v>
      </c>
      <c r="P32" s="459"/>
    </row>
    <row r="33" spans="1:16" ht="13.5" thickBot="1">
      <c r="A33" s="468">
        <v>1</v>
      </c>
      <c r="B33" s="469"/>
      <c r="C33" s="469"/>
      <c r="D33" s="469"/>
      <c r="E33" s="470"/>
      <c r="F33" s="471">
        <v>2</v>
      </c>
      <c r="G33" s="469"/>
      <c r="H33" s="469"/>
      <c r="I33" s="469"/>
      <c r="J33" s="469"/>
      <c r="K33" s="472"/>
      <c r="L33" s="74">
        <v>3</v>
      </c>
      <c r="M33" s="75">
        <v>4</v>
      </c>
      <c r="N33" s="75">
        <v>5</v>
      </c>
      <c r="O33" s="76">
        <v>6</v>
      </c>
      <c r="P33" s="77" t="s">
        <v>34</v>
      </c>
    </row>
    <row r="34" spans="1:21" ht="12.75">
      <c r="A34" s="78">
        <v>5</v>
      </c>
      <c r="B34" s="79"/>
      <c r="C34" s="79"/>
      <c r="D34" s="79"/>
      <c r="E34" s="80"/>
      <c r="F34" s="473" t="s">
        <v>35</v>
      </c>
      <c r="G34" s="474"/>
      <c r="H34" s="474"/>
      <c r="I34" s="474"/>
      <c r="J34" s="474"/>
      <c r="K34" s="475"/>
      <c r="L34" s="81"/>
      <c r="M34" s="81"/>
      <c r="N34" s="81"/>
      <c r="O34" s="82"/>
      <c r="P34" s="83">
        <f>SUM(P35)</f>
        <v>3473000</v>
      </c>
      <c r="U34" s="339"/>
    </row>
    <row r="35" spans="1:26" ht="12.75">
      <c r="A35" s="84">
        <v>5</v>
      </c>
      <c r="B35" s="85">
        <v>2</v>
      </c>
      <c r="C35" s="85"/>
      <c r="D35" s="85"/>
      <c r="E35" s="86"/>
      <c r="F35" s="438" t="s">
        <v>36</v>
      </c>
      <c r="G35" s="439"/>
      <c r="H35" s="439"/>
      <c r="I35" s="439"/>
      <c r="J35" s="439"/>
      <c r="K35" s="440"/>
      <c r="L35" s="87"/>
      <c r="M35" s="88"/>
      <c r="N35" s="88"/>
      <c r="O35" s="82"/>
      <c r="P35" s="83">
        <f>P36</f>
        <v>3473000</v>
      </c>
      <c r="Z35" s="4">
        <v>225000000</v>
      </c>
    </row>
    <row r="36" spans="1:26" s="99" customFormat="1" ht="12.75">
      <c r="A36" s="113">
        <v>5</v>
      </c>
      <c r="B36" s="114">
        <v>2</v>
      </c>
      <c r="C36" s="114">
        <v>6</v>
      </c>
      <c r="D36" s="115"/>
      <c r="E36" s="116"/>
      <c r="F36" s="117" t="s">
        <v>336</v>
      </c>
      <c r="G36" s="118"/>
      <c r="H36" s="118"/>
      <c r="I36" s="118"/>
      <c r="J36" s="118"/>
      <c r="K36" s="105"/>
      <c r="L36" s="106"/>
      <c r="M36" s="96"/>
      <c r="N36" s="96"/>
      <c r="O36" s="107"/>
      <c r="P36" s="326">
        <f>P37</f>
        <v>3473000</v>
      </c>
      <c r="Z36" s="99">
        <f>Z35-190000000</f>
        <v>35000000</v>
      </c>
    </row>
    <row r="37" spans="1:16" s="99" customFormat="1" ht="27" customHeight="1">
      <c r="A37" s="340">
        <v>5</v>
      </c>
      <c r="B37" s="341">
        <v>2</v>
      </c>
      <c r="C37" s="341">
        <v>6</v>
      </c>
      <c r="D37" s="125"/>
      <c r="E37" s="342" t="s">
        <v>105</v>
      </c>
      <c r="F37" s="634" t="s">
        <v>337</v>
      </c>
      <c r="G37" s="635"/>
      <c r="H37" s="635"/>
      <c r="I37" s="635"/>
      <c r="J37" s="635"/>
      <c r="K37" s="636"/>
      <c r="L37" s="95"/>
      <c r="M37" s="96"/>
      <c r="N37" s="96"/>
      <c r="O37" s="107"/>
      <c r="P37" s="98">
        <f>SUM(P38:P42)</f>
        <v>3473000</v>
      </c>
    </row>
    <row r="38" spans="1:16" s="99" customFormat="1" ht="12.75">
      <c r="A38" s="100"/>
      <c r="B38" s="101"/>
      <c r="C38" s="101"/>
      <c r="D38" s="102"/>
      <c r="E38" s="121"/>
      <c r="F38" s="104" t="s">
        <v>44</v>
      </c>
      <c r="G38" s="105" t="s">
        <v>222</v>
      </c>
      <c r="H38" s="105"/>
      <c r="I38" s="105"/>
      <c r="J38" s="105"/>
      <c r="K38" s="105"/>
      <c r="L38" s="106" t="s">
        <v>157</v>
      </c>
      <c r="M38" s="96">
        <v>17</v>
      </c>
      <c r="N38" s="96" t="s">
        <v>198</v>
      </c>
      <c r="O38" s="107">
        <v>74000</v>
      </c>
      <c r="P38" s="122">
        <f aca="true" t="shared" si="0" ref="P38:P47">M38*O38</f>
        <v>1258000</v>
      </c>
    </row>
    <row r="39" spans="1:16" s="99" customFormat="1" ht="13.5" thickBot="1">
      <c r="A39" s="327"/>
      <c r="B39" s="328"/>
      <c r="C39" s="328"/>
      <c r="D39" s="329"/>
      <c r="E39" s="103"/>
      <c r="F39" s="104" t="s">
        <v>44</v>
      </c>
      <c r="G39" s="105" t="s">
        <v>338</v>
      </c>
      <c r="H39" s="105"/>
      <c r="I39" s="105"/>
      <c r="J39" s="105"/>
      <c r="K39" s="105"/>
      <c r="L39" s="106" t="s">
        <v>157</v>
      </c>
      <c r="M39" s="96">
        <v>2</v>
      </c>
      <c r="N39" s="96" t="s">
        <v>196</v>
      </c>
      <c r="O39" s="107">
        <v>200000</v>
      </c>
      <c r="P39" s="122">
        <f t="shared" si="0"/>
        <v>400000</v>
      </c>
    </row>
    <row r="40" spans="1:16" s="99" customFormat="1" ht="13.5" thickBot="1">
      <c r="A40" s="335"/>
      <c r="B40" s="101"/>
      <c r="C40" s="101"/>
      <c r="D40" s="337"/>
      <c r="E40" s="103"/>
      <c r="F40" s="104" t="s">
        <v>44</v>
      </c>
      <c r="G40" s="105" t="s">
        <v>339</v>
      </c>
      <c r="H40" s="105"/>
      <c r="I40" s="105"/>
      <c r="J40" s="105"/>
      <c r="K40" s="105"/>
      <c r="L40" s="106" t="s">
        <v>157</v>
      </c>
      <c r="M40" s="96">
        <v>5</v>
      </c>
      <c r="N40" s="96" t="s">
        <v>196</v>
      </c>
      <c r="O40" s="107">
        <v>203000</v>
      </c>
      <c r="P40" s="122">
        <f t="shared" si="0"/>
        <v>1015000</v>
      </c>
    </row>
    <row r="41" spans="1:16" s="99" customFormat="1" ht="13.5" thickBot="1">
      <c r="A41" s="336"/>
      <c r="B41" s="336"/>
      <c r="C41" s="338"/>
      <c r="D41" s="337"/>
      <c r="E41" s="103"/>
      <c r="F41" s="104" t="s">
        <v>44</v>
      </c>
      <c r="G41" s="105" t="s">
        <v>340</v>
      </c>
      <c r="H41" s="105"/>
      <c r="I41" s="105"/>
      <c r="J41" s="105"/>
      <c r="K41" s="105"/>
      <c r="L41" s="106" t="s">
        <v>157</v>
      </c>
      <c r="M41" s="96">
        <v>4</v>
      </c>
      <c r="N41" s="96" t="s">
        <v>215</v>
      </c>
      <c r="O41" s="107">
        <v>120000</v>
      </c>
      <c r="P41" s="122">
        <f t="shared" si="0"/>
        <v>480000</v>
      </c>
    </row>
    <row r="42" spans="1:16" s="99" customFormat="1" ht="12.75">
      <c r="A42" s="113"/>
      <c r="B42" s="114"/>
      <c r="C42" s="114"/>
      <c r="D42" s="115"/>
      <c r="E42" s="90"/>
      <c r="F42" s="126" t="s">
        <v>44</v>
      </c>
      <c r="G42" s="105" t="s">
        <v>341</v>
      </c>
      <c r="H42" s="105"/>
      <c r="I42" s="105"/>
      <c r="J42" s="105"/>
      <c r="K42" s="105"/>
      <c r="L42" s="106" t="s">
        <v>157</v>
      </c>
      <c r="M42" s="96">
        <v>4</v>
      </c>
      <c r="N42" s="96" t="s">
        <v>215</v>
      </c>
      <c r="O42" s="107">
        <v>80000</v>
      </c>
      <c r="P42" s="122">
        <f t="shared" si="0"/>
        <v>320000</v>
      </c>
    </row>
    <row r="43" spans="1:28" s="135" customFormat="1" ht="12.75" customHeight="1" hidden="1">
      <c r="A43" s="127"/>
      <c r="B43" s="128"/>
      <c r="C43" s="128"/>
      <c r="D43" s="128"/>
      <c r="E43" s="129"/>
      <c r="F43" s="130" t="s">
        <v>46</v>
      </c>
      <c r="G43" s="131"/>
      <c r="H43" s="131"/>
      <c r="I43" s="131"/>
      <c r="J43" s="131"/>
      <c r="K43" s="131"/>
      <c r="L43" s="131"/>
      <c r="M43" s="132">
        <v>10</v>
      </c>
      <c r="N43" s="132" t="s">
        <v>47</v>
      </c>
      <c r="O43" s="133">
        <v>25700</v>
      </c>
      <c r="P43" s="134">
        <f t="shared" si="0"/>
        <v>257000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35" customFormat="1" ht="12.75" customHeight="1" hidden="1">
      <c r="A44" s="127"/>
      <c r="B44" s="128"/>
      <c r="C44" s="128"/>
      <c r="D44" s="128"/>
      <c r="E44" s="129"/>
      <c r="F44" s="130" t="s">
        <v>48</v>
      </c>
      <c r="G44" s="131"/>
      <c r="H44" s="131"/>
      <c r="I44" s="131"/>
      <c r="J44" s="131"/>
      <c r="K44" s="131"/>
      <c r="L44" s="131"/>
      <c r="M44" s="132">
        <v>7</v>
      </c>
      <c r="N44" s="132" t="s">
        <v>40</v>
      </c>
      <c r="O44" s="133">
        <v>6000</v>
      </c>
      <c r="P44" s="134">
        <f t="shared" si="0"/>
        <v>42000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135" customFormat="1" ht="12.75" customHeight="1" hidden="1">
      <c r="A45" s="127"/>
      <c r="B45" s="128"/>
      <c r="C45" s="128"/>
      <c r="D45" s="128"/>
      <c r="E45" s="129"/>
      <c r="F45" s="130" t="s">
        <v>49</v>
      </c>
      <c r="G45" s="131"/>
      <c r="H45" s="131"/>
      <c r="I45" s="131"/>
      <c r="J45" s="131"/>
      <c r="K45" s="131"/>
      <c r="L45" s="131"/>
      <c r="M45" s="132">
        <v>5</v>
      </c>
      <c r="N45" s="132" t="s">
        <v>47</v>
      </c>
      <c r="O45" s="133">
        <v>10400</v>
      </c>
      <c r="P45" s="134">
        <f t="shared" si="0"/>
        <v>52000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135" customFormat="1" ht="12.75" customHeight="1" hidden="1">
      <c r="A46" s="127"/>
      <c r="B46" s="128"/>
      <c r="C46" s="128"/>
      <c r="D46" s="128"/>
      <c r="E46" s="129"/>
      <c r="F46" s="130" t="s">
        <v>50</v>
      </c>
      <c r="G46" s="131"/>
      <c r="H46" s="131"/>
      <c r="I46" s="131"/>
      <c r="J46" s="131"/>
      <c r="K46" s="131"/>
      <c r="L46" s="131"/>
      <c r="M46" s="132">
        <v>650</v>
      </c>
      <c r="N46" s="132" t="s">
        <v>47</v>
      </c>
      <c r="O46" s="133">
        <v>4000</v>
      </c>
      <c r="P46" s="134">
        <f t="shared" si="0"/>
        <v>2600000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16" ht="12.75" customHeight="1" hidden="1">
      <c r="A47" s="136"/>
      <c r="B47" s="137"/>
      <c r="C47" s="137"/>
      <c r="D47" s="137"/>
      <c r="E47" s="138"/>
      <c r="F47" s="139" t="s">
        <v>51</v>
      </c>
      <c r="G47" s="140"/>
      <c r="H47" s="140"/>
      <c r="I47" s="140"/>
      <c r="J47" s="140"/>
      <c r="K47" s="140"/>
      <c r="L47" s="140"/>
      <c r="M47" s="141">
        <v>650</v>
      </c>
      <c r="N47" s="141" t="s">
        <v>47</v>
      </c>
      <c r="O47" s="142">
        <v>6900</v>
      </c>
      <c r="P47" s="143">
        <f t="shared" si="0"/>
        <v>4485000</v>
      </c>
    </row>
    <row r="48" spans="1:16" ht="12.75" customHeight="1" hidden="1">
      <c r="A48" s="144">
        <v>5</v>
      </c>
      <c r="B48" s="145">
        <v>2</v>
      </c>
      <c r="C48" s="145">
        <v>2</v>
      </c>
      <c r="D48" s="146" t="s">
        <v>52</v>
      </c>
      <c r="E48" s="147" t="s">
        <v>53</v>
      </c>
      <c r="F48" s="148" t="s">
        <v>54</v>
      </c>
      <c r="G48" s="149"/>
      <c r="H48" s="149"/>
      <c r="I48" s="149"/>
      <c r="J48" s="149"/>
      <c r="K48" s="149"/>
      <c r="L48" s="149"/>
      <c r="M48" s="150"/>
      <c r="N48" s="150"/>
      <c r="O48" s="151"/>
      <c r="P48" s="152">
        <f>SUM(P49:P50)</f>
        <v>750000</v>
      </c>
    </row>
    <row r="49" spans="1:16" ht="12.75" customHeight="1" hidden="1">
      <c r="A49" s="153"/>
      <c r="B49" s="154"/>
      <c r="C49" s="154"/>
      <c r="D49" s="154"/>
      <c r="E49" s="155"/>
      <c r="F49" s="139" t="s">
        <v>55</v>
      </c>
      <c r="G49" s="140"/>
      <c r="H49" s="140"/>
      <c r="I49" s="140"/>
      <c r="J49" s="140"/>
      <c r="K49" s="140"/>
      <c r="L49" s="140"/>
      <c r="M49" s="141">
        <v>50</v>
      </c>
      <c r="N49" s="141" t="s">
        <v>56</v>
      </c>
      <c r="O49" s="142">
        <v>3000</v>
      </c>
      <c r="P49" s="156">
        <f>M49*O49</f>
        <v>150000</v>
      </c>
    </row>
    <row r="50" spans="1:16" ht="12.75" customHeight="1" hidden="1">
      <c r="A50" s="136"/>
      <c r="B50" s="137"/>
      <c r="C50" s="137"/>
      <c r="D50" s="137"/>
      <c r="E50" s="138"/>
      <c r="F50" s="139" t="s">
        <v>57</v>
      </c>
      <c r="G50" s="140"/>
      <c r="H50" s="140"/>
      <c r="I50" s="140"/>
      <c r="J50" s="140"/>
      <c r="K50" s="140"/>
      <c r="L50" s="140"/>
      <c r="M50" s="141">
        <v>100</v>
      </c>
      <c r="N50" s="141" t="s">
        <v>56</v>
      </c>
      <c r="O50" s="142">
        <v>6000</v>
      </c>
      <c r="P50" s="156">
        <f>M50*O50</f>
        <v>600000</v>
      </c>
    </row>
    <row r="51" spans="1:16" ht="12.75" customHeight="1" hidden="1">
      <c r="A51" s="144">
        <v>5</v>
      </c>
      <c r="B51" s="145">
        <v>2</v>
      </c>
      <c r="C51" s="145">
        <v>2</v>
      </c>
      <c r="D51" s="146" t="s">
        <v>52</v>
      </c>
      <c r="E51" s="147" t="s">
        <v>58</v>
      </c>
      <c r="F51" s="157" t="s">
        <v>59</v>
      </c>
      <c r="G51" s="140"/>
      <c r="H51" s="140"/>
      <c r="I51" s="140"/>
      <c r="J51" s="140"/>
      <c r="K51" s="140"/>
      <c r="L51" s="140"/>
      <c r="M51" s="141"/>
      <c r="N51" s="141"/>
      <c r="O51" s="142"/>
      <c r="P51" s="143">
        <f>P52</f>
        <v>500000</v>
      </c>
    </row>
    <row r="52" spans="1:16" ht="12.75" customHeight="1" hidden="1">
      <c r="A52" s="158"/>
      <c r="B52" s="159"/>
      <c r="C52" s="159"/>
      <c r="D52" s="159"/>
      <c r="E52" s="160"/>
      <c r="F52" s="161" t="s">
        <v>60</v>
      </c>
      <c r="G52" s="140"/>
      <c r="H52" s="140"/>
      <c r="I52" s="140"/>
      <c r="J52" s="140"/>
      <c r="K52" s="140"/>
      <c r="L52" s="140"/>
      <c r="M52" s="141">
        <v>10</v>
      </c>
      <c r="N52" s="141" t="s">
        <v>47</v>
      </c>
      <c r="O52" s="142">
        <v>50000</v>
      </c>
      <c r="P52" s="156">
        <f>M52*O52</f>
        <v>500000</v>
      </c>
    </row>
    <row r="53" spans="1:16" ht="12.75" customHeight="1" hidden="1">
      <c r="A53" s="144">
        <v>5</v>
      </c>
      <c r="B53" s="145">
        <v>2</v>
      </c>
      <c r="C53" s="145">
        <v>2</v>
      </c>
      <c r="D53" s="146" t="s">
        <v>52</v>
      </c>
      <c r="E53" s="147" t="s">
        <v>61</v>
      </c>
      <c r="F53" s="157" t="s">
        <v>62</v>
      </c>
      <c r="G53" s="140"/>
      <c r="H53" s="140"/>
      <c r="I53" s="140"/>
      <c r="J53" s="140"/>
      <c r="K53" s="140"/>
      <c r="L53" s="140"/>
      <c r="M53" s="141"/>
      <c r="N53" s="141"/>
      <c r="O53" s="142"/>
      <c r="P53" s="143">
        <f>P54</f>
        <v>23550000</v>
      </c>
    </row>
    <row r="54" spans="1:16" ht="12.75" customHeight="1" hidden="1">
      <c r="A54" s="158"/>
      <c r="B54" s="159"/>
      <c r="C54" s="159"/>
      <c r="D54" s="159"/>
      <c r="E54" s="155"/>
      <c r="F54" s="451" t="s">
        <v>63</v>
      </c>
      <c r="G54" s="452"/>
      <c r="H54" s="452"/>
      <c r="I54" s="452"/>
      <c r="J54" s="452"/>
      <c r="K54" s="452"/>
      <c r="L54" s="453"/>
      <c r="M54" s="141">
        <v>157</v>
      </c>
      <c r="N54" s="141" t="s">
        <v>47</v>
      </c>
      <c r="O54" s="142">
        <v>150000</v>
      </c>
      <c r="P54" s="156">
        <f>M54*O54</f>
        <v>23550000</v>
      </c>
    </row>
    <row r="55" spans="1:16" ht="12.75" customHeight="1" hidden="1">
      <c r="A55" s="162"/>
      <c r="B55" s="137"/>
      <c r="C55" s="137"/>
      <c r="D55" s="137"/>
      <c r="E55" s="163"/>
      <c r="F55" s="130"/>
      <c r="G55" s="131"/>
      <c r="H55" s="131"/>
      <c r="I55" s="131"/>
      <c r="J55" s="131"/>
      <c r="K55" s="131"/>
      <c r="L55" s="131"/>
      <c r="M55" s="132"/>
      <c r="N55" s="132"/>
      <c r="O55" s="133"/>
      <c r="P55" s="134"/>
    </row>
    <row r="56" spans="1:16" ht="12.75" customHeight="1" hidden="1">
      <c r="A56" s="164">
        <v>5</v>
      </c>
      <c r="B56" s="165">
        <v>2</v>
      </c>
      <c r="C56" s="165">
        <v>2</v>
      </c>
      <c r="D56" s="166" t="s">
        <v>64</v>
      </c>
      <c r="E56" s="167"/>
      <c r="F56" s="168" t="s">
        <v>65</v>
      </c>
      <c r="G56" s="118"/>
      <c r="H56" s="118"/>
      <c r="I56" s="118"/>
      <c r="J56" s="118"/>
      <c r="K56" s="118"/>
      <c r="L56" s="118"/>
      <c r="M56" s="169"/>
      <c r="N56" s="169"/>
      <c r="O56" s="91"/>
      <c r="P56" s="98">
        <f>P57+P59+P65+P67+P70</f>
        <v>140950000</v>
      </c>
    </row>
    <row r="57" spans="1:16" ht="12.75" customHeight="1" hidden="1">
      <c r="A57" s="170">
        <v>5</v>
      </c>
      <c r="B57" s="171">
        <v>2</v>
      </c>
      <c r="C57" s="171">
        <v>2</v>
      </c>
      <c r="D57" s="172" t="s">
        <v>64</v>
      </c>
      <c r="E57" s="173" t="s">
        <v>66</v>
      </c>
      <c r="F57" s="174" t="s">
        <v>67</v>
      </c>
      <c r="G57" s="175"/>
      <c r="H57" s="175"/>
      <c r="I57" s="175"/>
      <c r="J57" s="175"/>
      <c r="K57" s="175"/>
      <c r="L57" s="175"/>
      <c r="M57" s="176"/>
      <c r="N57" s="176"/>
      <c r="O57" s="177"/>
      <c r="P57" s="108">
        <f>SUM(P58:P58)</f>
        <v>33600000</v>
      </c>
    </row>
    <row r="58" spans="1:16" ht="12.75" customHeight="1" hidden="1">
      <c r="A58" s="178"/>
      <c r="B58" s="179"/>
      <c r="C58" s="179"/>
      <c r="D58" s="180"/>
      <c r="E58" s="181"/>
      <c r="F58" s="182" t="s">
        <v>68</v>
      </c>
      <c r="G58" s="175"/>
      <c r="H58" s="175"/>
      <c r="I58" s="175"/>
      <c r="J58" s="175"/>
      <c r="K58" s="175"/>
      <c r="L58" s="175"/>
      <c r="M58" s="183">
        <v>48</v>
      </c>
      <c r="N58" s="183" t="s">
        <v>69</v>
      </c>
      <c r="O58" s="184">
        <v>700000</v>
      </c>
      <c r="P58" s="108">
        <f>M58*O58</f>
        <v>33600000</v>
      </c>
    </row>
    <row r="59" spans="1:16" ht="12.75" customHeight="1" hidden="1">
      <c r="A59" s="170">
        <v>5</v>
      </c>
      <c r="B59" s="171">
        <v>2</v>
      </c>
      <c r="C59" s="171">
        <v>2</v>
      </c>
      <c r="D59" s="172" t="s">
        <v>64</v>
      </c>
      <c r="E59" s="185" t="s">
        <v>70</v>
      </c>
      <c r="F59" s="174" t="s">
        <v>71</v>
      </c>
      <c r="G59" s="175"/>
      <c r="H59" s="175"/>
      <c r="I59" s="175"/>
      <c r="J59" s="175"/>
      <c r="K59" s="175"/>
      <c r="L59" s="175"/>
      <c r="M59" s="183"/>
      <c r="N59" s="183"/>
      <c r="O59" s="184"/>
      <c r="P59" s="108">
        <f>SUM(P60:P64)</f>
        <v>89250000</v>
      </c>
    </row>
    <row r="60" spans="1:16" ht="12.75" customHeight="1" hidden="1">
      <c r="A60" s="186"/>
      <c r="B60" s="187"/>
      <c r="C60" s="187"/>
      <c r="D60" s="188"/>
      <c r="E60" s="189"/>
      <c r="F60" s="182" t="s">
        <v>72</v>
      </c>
      <c r="G60" s="175"/>
      <c r="H60" s="175"/>
      <c r="I60" s="175"/>
      <c r="J60" s="175"/>
      <c r="K60" s="175"/>
      <c r="L60" s="175"/>
      <c r="M60" s="183">
        <v>650</v>
      </c>
      <c r="N60" s="183" t="s">
        <v>73</v>
      </c>
      <c r="O60" s="184">
        <v>100000</v>
      </c>
      <c r="P60" s="108">
        <f>M60*O60</f>
        <v>65000000</v>
      </c>
    </row>
    <row r="61" spans="1:16" ht="12.75" customHeight="1" hidden="1">
      <c r="A61" s="190"/>
      <c r="B61" s="191"/>
      <c r="C61" s="191"/>
      <c r="D61" s="192"/>
      <c r="E61" s="193"/>
      <c r="F61" s="182" t="s">
        <v>74</v>
      </c>
      <c r="G61" s="175"/>
      <c r="H61" s="175"/>
      <c r="I61" s="175"/>
      <c r="J61" s="175"/>
      <c r="K61" s="175"/>
      <c r="L61" s="175"/>
      <c r="M61" s="183">
        <v>75</v>
      </c>
      <c r="N61" s="183" t="s">
        <v>73</v>
      </c>
      <c r="O61" s="184">
        <v>100000</v>
      </c>
      <c r="P61" s="108">
        <f>M61*O61</f>
        <v>7500000</v>
      </c>
    </row>
    <row r="62" spans="1:28" ht="12.75" customHeight="1" hidden="1">
      <c r="A62" s="194"/>
      <c r="B62" s="195"/>
      <c r="C62" s="195"/>
      <c r="D62" s="196"/>
      <c r="E62" s="197"/>
      <c r="F62" s="182" t="s">
        <v>75</v>
      </c>
      <c r="G62" s="175"/>
      <c r="H62" s="175"/>
      <c r="I62" s="175"/>
      <c r="J62" s="175"/>
      <c r="K62" s="175"/>
      <c r="L62" s="175"/>
      <c r="M62" s="183">
        <v>70</v>
      </c>
      <c r="N62" s="183" t="s">
        <v>73</v>
      </c>
      <c r="O62" s="184">
        <v>25000</v>
      </c>
      <c r="P62" s="108">
        <f>M62*O62</f>
        <v>1750000</v>
      </c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</row>
    <row r="63" spans="1:28" ht="12.75" customHeight="1" hidden="1">
      <c r="A63" s="190"/>
      <c r="B63" s="191"/>
      <c r="C63" s="191"/>
      <c r="D63" s="192"/>
      <c r="E63" s="193"/>
      <c r="F63" s="182" t="s">
        <v>76</v>
      </c>
      <c r="G63" s="175"/>
      <c r="H63" s="175"/>
      <c r="I63" s="175"/>
      <c r="J63" s="175"/>
      <c r="K63" s="175"/>
      <c r="L63" s="175"/>
      <c r="M63" s="183"/>
      <c r="N63" s="183"/>
      <c r="O63" s="184"/>
      <c r="P63" s="108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</row>
    <row r="64" spans="1:28" ht="12.75" customHeight="1" hidden="1">
      <c r="A64" s="198"/>
      <c r="B64" s="199"/>
      <c r="C64" s="199"/>
      <c r="D64" s="200"/>
      <c r="E64" s="201"/>
      <c r="F64" s="174" t="s">
        <v>77</v>
      </c>
      <c r="G64" s="175"/>
      <c r="H64" s="175"/>
      <c r="I64" s="175"/>
      <c r="J64" s="175"/>
      <c r="K64" s="175"/>
      <c r="L64" s="175"/>
      <c r="M64" s="183">
        <v>2</v>
      </c>
      <c r="N64" s="183" t="s">
        <v>78</v>
      </c>
      <c r="O64" s="184">
        <v>7500000</v>
      </c>
      <c r="P64" s="108">
        <f>M64*O64</f>
        <v>15000000</v>
      </c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</row>
    <row r="65" spans="1:16" ht="12.75" customHeight="1" hidden="1">
      <c r="A65" s="170">
        <v>5</v>
      </c>
      <c r="B65" s="171">
        <v>2</v>
      </c>
      <c r="C65" s="171">
        <v>2</v>
      </c>
      <c r="D65" s="172" t="s">
        <v>64</v>
      </c>
      <c r="E65" s="185" t="s">
        <v>79</v>
      </c>
      <c r="F65" s="174" t="s">
        <v>80</v>
      </c>
      <c r="G65" s="175"/>
      <c r="H65" s="175"/>
      <c r="I65" s="175"/>
      <c r="J65" s="175"/>
      <c r="K65" s="175"/>
      <c r="L65" s="175"/>
      <c r="M65" s="183"/>
      <c r="N65" s="183"/>
      <c r="O65" s="184"/>
      <c r="P65" s="108">
        <f>P66</f>
        <v>900000</v>
      </c>
    </row>
    <row r="66" spans="1:28" ht="12.75" customHeight="1" hidden="1">
      <c r="A66" s="198"/>
      <c r="B66" s="199"/>
      <c r="C66" s="199"/>
      <c r="D66" s="200"/>
      <c r="E66" s="201"/>
      <c r="F66" s="182" t="s">
        <v>81</v>
      </c>
      <c r="G66" s="175"/>
      <c r="H66" s="175"/>
      <c r="I66" s="175"/>
      <c r="J66" s="175"/>
      <c r="K66" s="175"/>
      <c r="L66" s="175"/>
      <c r="M66" s="183">
        <v>450</v>
      </c>
      <c r="N66" s="183" t="s">
        <v>56</v>
      </c>
      <c r="O66" s="184">
        <v>2000</v>
      </c>
      <c r="P66" s="108">
        <f>M66*O66</f>
        <v>900000</v>
      </c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</row>
    <row r="67" spans="1:16" ht="12.75" customHeight="1" hidden="1">
      <c r="A67" s="170">
        <v>5</v>
      </c>
      <c r="B67" s="171">
        <v>2</v>
      </c>
      <c r="C67" s="171">
        <v>2</v>
      </c>
      <c r="D67" s="172" t="s">
        <v>64</v>
      </c>
      <c r="E67" s="185" t="s">
        <v>82</v>
      </c>
      <c r="F67" s="174" t="s">
        <v>83</v>
      </c>
      <c r="G67" s="175"/>
      <c r="H67" s="175"/>
      <c r="I67" s="175"/>
      <c r="J67" s="175"/>
      <c r="K67" s="175"/>
      <c r="L67" s="175"/>
      <c r="M67" s="183"/>
      <c r="N67" s="183"/>
      <c r="O67" s="184"/>
      <c r="P67" s="108">
        <f>P68+P69</f>
        <v>9700000</v>
      </c>
    </row>
    <row r="68" spans="1:16" ht="12.75" customHeight="1" hidden="1">
      <c r="A68" s="186"/>
      <c r="B68" s="187"/>
      <c r="C68" s="187"/>
      <c r="D68" s="188"/>
      <c r="E68" s="189"/>
      <c r="F68" s="182" t="s">
        <v>84</v>
      </c>
      <c r="G68" s="175"/>
      <c r="H68" s="175"/>
      <c r="I68" s="175"/>
      <c r="J68" s="175"/>
      <c r="K68" s="175"/>
      <c r="L68" s="175"/>
      <c r="M68" s="183">
        <v>5</v>
      </c>
      <c r="N68" s="183" t="s">
        <v>47</v>
      </c>
      <c r="O68" s="184">
        <v>140000</v>
      </c>
      <c r="P68" s="108">
        <f>M68*O68</f>
        <v>700000</v>
      </c>
    </row>
    <row r="69" spans="1:16" ht="12.75" customHeight="1" hidden="1">
      <c r="A69" s="190"/>
      <c r="B69" s="191"/>
      <c r="C69" s="191"/>
      <c r="D69" s="192"/>
      <c r="E69" s="193"/>
      <c r="F69" s="182" t="s">
        <v>85</v>
      </c>
      <c r="G69" s="175"/>
      <c r="H69" s="175"/>
      <c r="I69" s="175"/>
      <c r="J69" s="175"/>
      <c r="K69" s="175"/>
      <c r="L69" s="175"/>
      <c r="M69" s="183">
        <v>9</v>
      </c>
      <c r="N69" s="183" t="s">
        <v>47</v>
      </c>
      <c r="O69" s="184">
        <v>1000000</v>
      </c>
      <c r="P69" s="108">
        <f>M69*O69</f>
        <v>9000000</v>
      </c>
    </row>
    <row r="70" spans="1:28" s="99" customFormat="1" ht="12.75" customHeight="1" hidden="1">
      <c r="A70" s="202">
        <v>5</v>
      </c>
      <c r="B70" s="101">
        <v>2</v>
      </c>
      <c r="C70" s="101">
        <v>2</v>
      </c>
      <c r="D70" s="102" t="s">
        <v>64</v>
      </c>
      <c r="E70" s="103" t="s">
        <v>86</v>
      </c>
      <c r="F70" s="203" t="s">
        <v>87</v>
      </c>
      <c r="G70" s="118"/>
      <c r="H70" s="118"/>
      <c r="I70" s="118"/>
      <c r="J70" s="118"/>
      <c r="K70" s="118"/>
      <c r="L70" s="118"/>
      <c r="M70" s="169"/>
      <c r="N70" s="169"/>
      <c r="O70" s="91"/>
      <c r="P70" s="108">
        <f>SUM(P71:P72)</f>
        <v>7500000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s="99" customFormat="1" ht="12.75" customHeight="1" hidden="1">
      <c r="A71" s="204"/>
      <c r="B71" s="205"/>
      <c r="C71" s="205"/>
      <c r="D71" s="206"/>
      <c r="E71" s="207"/>
      <c r="F71" s="203" t="s">
        <v>88</v>
      </c>
      <c r="G71" s="118"/>
      <c r="H71" s="118"/>
      <c r="I71" s="118"/>
      <c r="J71" s="118"/>
      <c r="K71" s="118"/>
      <c r="L71" s="118"/>
      <c r="M71" s="96">
        <v>40</v>
      </c>
      <c r="N71" s="96" t="s">
        <v>89</v>
      </c>
      <c r="O71" s="97">
        <v>150000</v>
      </c>
      <c r="P71" s="108">
        <f>M71*O71</f>
        <v>6000000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s="99" customFormat="1" ht="12.75" customHeight="1" hidden="1">
      <c r="A72" s="208"/>
      <c r="B72" s="209"/>
      <c r="C72" s="209"/>
      <c r="D72" s="169"/>
      <c r="E72" s="210"/>
      <c r="F72" s="203" t="s">
        <v>90</v>
      </c>
      <c r="G72" s="118"/>
      <c r="H72" s="118"/>
      <c r="I72" s="118"/>
      <c r="J72" s="118"/>
      <c r="K72" s="118"/>
      <c r="L72" s="118"/>
      <c r="M72" s="96">
        <v>15</v>
      </c>
      <c r="N72" s="96" t="s">
        <v>91</v>
      </c>
      <c r="O72" s="97">
        <v>100000</v>
      </c>
      <c r="P72" s="108">
        <f>M72*O72</f>
        <v>1500000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16" ht="12.75" customHeight="1" hidden="1">
      <c r="A73" s="211"/>
      <c r="B73" s="195"/>
      <c r="C73" s="195"/>
      <c r="D73" s="196"/>
      <c r="E73" s="212"/>
      <c r="F73" s="182"/>
      <c r="G73" s="175"/>
      <c r="H73" s="175"/>
      <c r="I73" s="175"/>
      <c r="J73" s="175"/>
      <c r="K73" s="175"/>
      <c r="L73" s="175"/>
      <c r="M73" s="183"/>
      <c r="N73" s="183"/>
      <c r="O73" s="184"/>
      <c r="P73" s="108"/>
    </row>
    <row r="74" spans="1:28" s="99" customFormat="1" ht="13.5" customHeight="1" hidden="1">
      <c r="A74" s="164">
        <v>5</v>
      </c>
      <c r="B74" s="165">
        <v>2</v>
      </c>
      <c r="C74" s="165">
        <v>2</v>
      </c>
      <c r="D74" s="213" t="s">
        <v>38</v>
      </c>
      <c r="E74" s="214"/>
      <c r="F74" s="215" t="s">
        <v>92</v>
      </c>
      <c r="G74" s="118"/>
      <c r="H74" s="118"/>
      <c r="I74" s="118"/>
      <c r="J74" s="118"/>
      <c r="K74" s="118"/>
      <c r="L74" s="118"/>
      <c r="M74" s="169"/>
      <c r="N74" s="169"/>
      <c r="O74" s="91"/>
      <c r="P74" s="98">
        <f>P75+P80</f>
        <v>19099800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2.75" customHeight="1" hidden="1">
      <c r="A75" s="216">
        <v>5</v>
      </c>
      <c r="B75" s="217">
        <v>2</v>
      </c>
      <c r="C75" s="217">
        <v>2</v>
      </c>
      <c r="D75" s="218" t="s">
        <v>38</v>
      </c>
      <c r="E75" s="218" t="s">
        <v>93</v>
      </c>
      <c r="F75" s="219" t="s">
        <v>94</v>
      </c>
      <c r="G75" s="131"/>
      <c r="H75" s="131"/>
      <c r="I75" s="131"/>
      <c r="J75" s="131"/>
      <c r="K75" s="131"/>
      <c r="L75" s="131"/>
      <c r="M75" s="183"/>
      <c r="N75" s="183"/>
      <c r="O75" s="184"/>
      <c r="P75" s="134">
        <f>SUM(P76:P79)</f>
        <v>17437500</v>
      </c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</row>
    <row r="76" spans="1:16" ht="12.75" customHeight="1" hidden="1">
      <c r="A76" s="221"/>
      <c r="B76" s="222"/>
      <c r="C76" s="222"/>
      <c r="D76" s="223"/>
      <c r="E76" s="224"/>
      <c r="F76" s="130" t="s">
        <v>95</v>
      </c>
      <c r="G76" s="131"/>
      <c r="H76" s="131"/>
      <c r="I76" s="131"/>
      <c r="J76" s="131"/>
      <c r="K76" s="131"/>
      <c r="L76" s="131"/>
      <c r="M76" s="183">
        <v>48</v>
      </c>
      <c r="N76" s="183" t="s">
        <v>96</v>
      </c>
      <c r="O76" s="184">
        <v>35000</v>
      </c>
      <c r="P76" s="134">
        <f>M76*O76</f>
        <v>1680000</v>
      </c>
    </row>
    <row r="77" spans="1:16" ht="12.75" customHeight="1" hidden="1">
      <c r="A77" s="225"/>
      <c r="B77" s="212"/>
      <c r="C77" s="212"/>
      <c r="D77" s="226"/>
      <c r="E77" s="227"/>
      <c r="F77" s="130" t="s">
        <v>97</v>
      </c>
      <c r="G77" s="131"/>
      <c r="H77" s="131"/>
      <c r="I77" s="131"/>
      <c r="J77" s="131"/>
      <c r="K77" s="131"/>
      <c r="L77" s="131"/>
      <c r="M77" s="183">
        <v>177</v>
      </c>
      <c r="N77" s="183" t="s">
        <v>96</v>
      </c>
      <c r="O77" s="184">
        <v>35000</v>
      </c>
      <c r="P77" s="134">
        <f>M77*O77</f>
        <v>6195000</v>
      </c>
    </row>
    <row r="78" spans="1:16" ht="12.75" customHeight="1" hidden="1">
      <c r="A78" s="228"/>
      <c r="B78" s="229"/>
      <c r="C78" s="229"/>
      <c r="D78" s="230"/>
      <c r="E78" s="231"/>
      <c r="F78" s="130" t="s">
        <v>98</v>
      </c>
      <c r="G78" s="131"/>
      <c r="H78" s="131"/>
      <c r="I78" s="131"/>
      <c r="J78" s="131"/>
      <c r="K78" s="131"/>
      <c r="L78" s="131"/>
      <c r="M78" s="183">
        <v>9750</v>
      </c>
      <c r="N78" s="183" t="s">
        <v>99</v>
      </c>
      <c r="O78" s="184">
        <v>750</v>
      </c>
      <c r="P78" s="134">
        <f>M78*O78</f>
        <v>7312500</v>
      </c>
    </row>
    <row r="79" spans="1:28" ht="12.75" customHeight="1" hidden="1">
      <c r="A79" s="232"/>
      <c r="B79" s="233"/>
      <c r="C79" s="233"/>
      <c r="D79" s="234"/>
      <c r="E79" s="235"/>
      <c r="F79" s="130" t="s">
        <v>100</v>
      </c>
      <c r="G79" s="131"/>
      <c r="H79" s="131"/>
      <c r="I79" s="131"/>
      <c r="J79" s="131"/>
      <c r="K79" s="131"/>
      <c r="L79" s="131"/>
      <c r="M79" s="183">
        <v>30</v>
      </c>
      <c r="N79" s="183" t="s">
        <v>96</v>
      </c>
      <c r="O79" s="184">
        <v>75000</v>
      </c>
      <c r="P79" s="134">
        <f>M79*O79</f>
        <v>2250000</v>
      </c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</row>
    <row r="80" spans="1:16" ht="12.75" customHeight="1" hidden="1">
      <c r="A80" s="216">
        <v>5</v>
      </c>
      <c r="B80" s="217">
        <v>2</v>
      </c>
      <c r="C80" s="217">
        <v>2</v>
      </c>
      <c r="D80" s="218" t="s">
        <v>38</v>
      </c>
      <c r="E80" s="236" t="s">
        <v>101</v>
      </c>
      <c r="F80" s="219" t="s">
        <v>102</v>
      </c>
      <c r="G80" s="131"/>
      <c r="H80" s="131"/>
      <c r="I80" s="131"/>
      <c r="J80" s="131"/>
      <c r="K80" s="131"/>
      <c r="L80" s="131"/>
      <c r="M80" s="183"/>
      <c r="N80" s="183"/>
      <c r="O80" s="184"/>
      <c r="P80" s="134">
        <f>SUM(P81:P81)</f>
        <v>1662300</v>
      </c>
    </row>
    <row r="81" spans="1:16" ht="12.75" customHeight="1" hidden="1">
      <c r="A81" s="237"/>
      <c r="B81" s="238"/>
      <c r="C81" s="238"/>
      <c r="D81" s="239"/>
      <c r="E81" s="224"/>
      <c r="F81" s="130" t="s">
        <v>103</v>
      </c>
      <c r="G81" s="131"/>
      <c r="H81" s="131"/>
      <c r="I81" s="131"/>
      <c r="J81" s="131"/>
      <c r="K81" s="131"/>
      <c r="L81" s="131"/>
      <c r="M81" s="183">
        <v>11082</v>
      </c>
      <c r="N81" s="183" t="s">
        <v>104</v>
      </c>
      <c r="O81" s="184">
        <v>150</v>
      </c>
      <c r="P81" s="134">
        <f>M81*O81</f>
        <v>1662300</v>
      </c>
    </row>
    <row r="82" spans="1:16" ht="12.75" customHeight="1" hidden="1">
      <c r="A82" s="240"/>
      <c r="B82" s="229"/>
      <c r="C82" s="229"/>
      <c r="D82" s="230"/>
      <c r="E82" s="226"/>
      <c r="F82" s="130"/>
      <c r="G82" s="131"/>
      <c r="H82" s="131"/>
      <c r="I82" s="131"/>
      <c r="J82" s="131"/>
      <c r="K82" s="131"/>
      <c r="L82" s="131"/>
      <c r="M82" s="183"/>
      <c r="N82" s="183"/>
      <c r="O82" s="184"/>
      <c r="P82" s="134"/>
    </row>
    <row r="83" spans="1:28" s="220" customFormat="1" ht="12.75" customHeight="1" hidden="1">
      <c r="A83" s="241">
        <v>5</v>
      </c>
      <c r="B83" s="242">
        <v>2</v>
      </c>
      <c r="C83" s="242">
        <v>2</v>
      </c>
      <c r="D83" s="243" t="s">
        <v>105</v>
      </c>
      <c r="E83" s="244"/>
      <c r="F83" s="245" t="s">
        <v>106</v>
      </c>
      <c r="G83" s="175"/>
      <c r="H83" s="175"/>
      <c r="I83" s="175"/>
      <c r="J83" s="175"/>
      <c r="K83" s="175"/>
      <c r="L83" s="175"/>
      <c r="M83" s="176"/>
      <c r="N83" s="176"/>
      <c r="O83" s="177"/>
      <c r="P83" s="246">
        <f>P84</f>
        <v>4000000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16" ht="12.75" customHeight="1" hidden="1">
      <c r="A84" s="216">
        <v>5</v>
      </c>
      <c r="B84" s="217">
        <v>2</v>
      </c>
      <c r="C84" s="217">
        <v>2</v>
      </c>
      <c r="D84" s="218" t="s">
        <v>105</v>
      </c>
      <c r="E84" s="218" t="s">
        <v>107</v>
      </c>
      <c r="F84" s="219" t="s">
        <v>108</v>
      </c>
      <c r="G84" s="131"/>
      <c r="H84" s="131"/>
      <c r="I84" s="131"/>
      <c r="J84" s="131"/>
      <c r="K84" s="131"/>
      <c r="L84" s="131"/>
      <c r="M84" s="183"/>
      <c r="N84" s="183"/>
      <c r="O84" s="184"/>
      <c r="P84" s="134">
        <f>P85</f>
        <v>4000000</v>
      </c>
    </row>
    <row r="85" spans="1:16" ht="12.75" customHeight="1" hidden="1">
      <c r="A85" s="221"/>
      <c r="B85" s="222"/>
      <c r="C85" s="222"/>
      <c r="D85" s="223"/>
      <c r="E85" s="224"/>
      <c r="F85" s="130" t="s">
        <v>109</v>
      </c>
      <c r="G85" s="131"/>
      <c r="H85" s="131"/>
      <c r="I85" s="131"/>
      <c r="J85" s="131"/>
      <c r="K85" s="131"/>
      <c r="L85" s="131"/>
      <c r="M85" s="183">
        <v>5</v>
      </c>
      <c r="N85" s="183" t="s">
        <v>110</v>
      </c>
      <c r="O85" s="184">
        <v>800000</v>
      </c>
      <c r="P85" s="134">
        <f>M85*O85</f>
        <v>4000000</v>
      </c>
    </row>
    <row r="86" spans="1:16" ht="12.75" customHeight="1" hidden="1">
      <c r="A86" s="162"/>
      <c r="B86" s="137"/>
      <c r="C86" s="137"/>
      <c r="D86" s="137"/>
      <c r="E86" s="163"/>
      <c r="F86" s="130"/>
      <c r="G86" s="131"/>
      <c r="H86" s="131"/>
      <c r="I86" s="131"/>
      <c r="J86" s="131"/>
      <c r="K86" s="131"/>
      <c r="L86" s="131"/>
      <c r="M86" s="183"/>
      <c r="N86" s="183"/>
      <c r="O86" s="184"/>
      <c r="P86" s="134"/>
    </row>
    <row r="87" spans="1:28" s="220" customFormat="1" ht="12.75" customHeight="1" hidden="1">
      <c r="A87" s="247">
        <v>5</v>
      </c>
      <c r="B87" s="90">
        <v>2</v>
      </c>
      <c r="C87" s="90">
        <v>2</v>
      </c>
      <c r="D87" s="248" t="s">
        <v>111</v>
      </c>
      <c r="E87" s="249"/>
      <c r="F87" s="215" t="s">
        <v>112</v>
      </c>
      <c r="G87" s="118"/>
      <c r="H87" s="118"/>
      <c r="I87" s="118"/>
      <c r="J87" s="118"/>
      <c r="K87" s="118"/>
      <c r="L87" s="118"/>
      <c r="M87" s="169"/>
      <c r="N87" s="169"/>
      <c r="O87" s="91"/>
      <c r="P87" s="98">
        <f>P88</f>
        <v>15500000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16" ht="12.75" customHeight="1" hidden="1">
      <c r="A88" s="144">
        <v>5</v>
      </c>
      <c r="B88" s="145">
        <v>2</v>
      </c>
      <c r="C88" s="145">
        <v>2</v>
      </c>
      <c r="D88" s="146" t="s">
        <v>111</v>
      </c>
      <c r="E88" s="146" t="s">
        <v>93</v>
      </c>
      <c r="F88" s="219" t="s">
        <v>113</v>
      </c>
      <c r="G88" s="131"/>
      <c r="H88" s="131"/>
      <c r="I88" s="131"/>
      <c r="J88" s="131"/>
      <c r="K88" s="131"/>
      <c r="L88" s="131"/>
      <c r="M88" s="183"/>
      <c r="N88" s="183"/>
      <c r="O88" s="184"/>
      <c r="P88" s="134">
        <f>SUM(P89:P90)</f>
        <v>15500000</v>
      </c>
    </row>
    <row r="89" spans="1:16" ht="12.75" customHeight="1" hidden="1">
      <c r="A89" s="250"/>
      <c r="B89" s="251"/>
      <c r="C89" s="251"/>
      <c r="D89" s="252"/>
      <c r="E89" s="253"/>
      <c r="F89" s="130" t="s">
        <v>114</v>
      </c>
      <c r="G89" s="131"/>
      <c r="H89" s="131"/>
      <c r="I89" s="131"/>
      <c r="J89" s="131"/>
      <c r="K89" s="131"/>
      <c r="L89" s="131"/>
      <c r="M89" s="183">
        <v>40</v>
      </c>
      <c r="N89" s="183" t="s">
        <v>115</v>
      </c>
      <c r="O89" s="184">
        <v>300000</v>
      </c>
      <c r="P89" s="134">
        <f>O89*M89</f>
        <v>12000000</v>
      </c>
    </row>
    <row r="90" spans="1:16" ht="12.75" customHeight="1" hidden="1">
      <c r="A90" s="254"/>
      <c r="B90" s="163"/>
      <c r="C90" s="163"/>
      <c r="D90" s="163"/>
      <c r="E90" s="129"/>
      <c r="F90" s="130" t="s">
        <v>116</v>
      </c>
      <c r="G90" s="131"/>
      <c r="H90" s="131"/>
      <c r="I90" s="131"/>
      <c r="J90" s="131"/>
      <c r="K90" s="131"/>
      <c r="L90" s="131"/>
      <c r="M90" s="183">
        <v>10</v>
      </c>
      <c r="N90" s="183" t="s">
        <v>115</v>
      </c>
      <c r="O90" s="184">
        <v>350000</v>
      </c>
      <c r="P90" s="134">
        <f>O90*M90</f>
        <v>3500000</v>
      </c>
    </row>
    <row r="91" spans="1:16" ht="12.75" customHeight="1" hidden="1">
      <c r="A91" s="162"/>
      <c r="B91" s="137"/>
      <c r="C91" s="137"/>
      <c r="D91" s="137"/>
      <c r="E91" s="163"/>
      <c r="F91" s="131"/>
      <c r="G91" s="131"/>
      <c r="H91" s="131"/>
      <c r="I91" s="131"/>
      <c r="J91" s="131"/>
      <c r="K91" s="131"/>
      <c r="L91" s="131"/>
      <c r="M91" s="183"/>
      <c r="N91" s="183"/>
      <c r="O91" s="184"/>
      <c r="P91" s="134"/>
    </row>
    <row r="92" spans="1:16" ht="12.75" customHeight="1" hidden="1">
      <c r="A92" s="255">
        <v>5</v>
      </c>
      <c r="B92" s="165">
        <v>2</v>
      </c>
      <c r="C92" s="213">
        <v>2</v>
      </c>
      <c r="D92" s="165">
        <v>11</v>
      </c>
      <c r="E92" s="167"/>
      <c r="F92" s="215" t="s">
        <v>117</v>
      </c>
      <c r="G92" s="118"/>
      <c r="H92" s="118"/>
      <c r="I92" s="118"/>
      <c r="J92" s="118"/>
      <c r="K92" s="118"/>
      <c r="L92" s="118"/>
      <c r="M92" s="169"/>
      <c r="N92" s="169"/>
      <c r="O92" s="91"/>
      <c r="P92" s="98">
        <f>P93</f>
        <v>166200000</v>
      </c>
    </row>
    <row r="93" spans="1:16" ht="12.75" customHeight="1" hidden="1">
      <c r="A93" s="216">
        <v>5</v>
      </c>
      <c r="B93" s="217">
        <v>2</v>
      </c>
      <c r="C93" s="217">
        <v>2</v>
      </c>
      <c r="D93" s="218">
        <v>11</v>
      </c>
      <c r="E93" s="218" t="s">
        <v>107</v>
      </c>
      <c r="F93" s="219" t="s">
        <v>118</v>
      </c>
      <c r="G93" s="131"/>
      <c r="H93" s="131"/>
      <c r="I93" s="131"/>
      <c r="J93" s="131"/>
      <c r="K93" s="131"/>
      <c r="L93" s="131"/>
      <c r="M93" s="183"/>
      <c r="N93" s="183"/>
      <c r="O93" s="184"/>
      <c r="P93" s="134">
        <f>SUM(P94:P96)</f>
        <v>166200000</v>
      </c>
    </row>
    <row r="94" spans="1:16" ht="12.75" customHeight="1" hidden="1">
      <c r="A94" s="250"/>
      <c r="B94" s="251"/>
      <c r="C94" s="251"/>
      <c r="D94" s="251"/>
      <c r="E94" s="155"/>
      <c r="F94" s="130" t="s">
        <v>119</v>
      </c>
      <c r="G94" s="131"/>
      <c r="H94" s="131"/>
      <c r="I94" s="131"/>
      <c r="J94" s="131"/>
      <c r="K94" s="131"/>
      <c r="L94" s="131"/>
      <c r="M94" s="183">
        <v>5540</v>
      </c>
      <c r="N94" s="183" t="s">
        <v>40</v>
      </c>
      <c r="O94" s="184">
        <v>10000</v>
      </c>
      <c r="P94" s="134">
        <f>M94*O94</f>
        <v>55400000</v>
      </c>
    </row>
    <row r="95" spans="1:28" ht="12.75" customHeight="1" hidden="1">
      <c r="A95" s="254"/>
      <c r="B95" s="163"/>
      <c r="C95" s="163"/>
      <c r="D95" s="163"/>
      <c r="E95" s="129"/>
      <c r="F95" s="130" t="s">
        <v>120</v>
      </c>
      <c r="G95" s="131"/>
      <c r="H95" s="131"/>
      <c r="I95" s="131"/>
      <c r="J95" s="131"/>
      <c r="K95" s="131"/>
      <c r="L95" s="131"/>
      <c r="M95" s="183">
        <v>5540</v>
      </c>
      <c r="N95" s="183" t="s">
        <v>40</v>
      </c>
      <c r="O95" s="184">
        <v>20000</v>
      </c>
      <c r="P95" s="134">
        <f>M95*O95</f>
        <v>110800000</v>
      </c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</row>
    <row r="96" spans="1:28" ht="12.75" customHeight="1" hidden="1">
      <c r="A96" s="162"/>
      <c r="B96" s="137"/>
      <c r="C96" s="137"/>
      <c r="D96" s="137"/>
      <c r="E96" s="163"/>
      <c r="F96" s="130"/>
      <c r="G96" s="131"/>
      <c r="H96" s="131"/>
      <c r="I96" s="131"/>
      <c r="J96" s="131"/>
      <c r="K96" s="131"/>
      <c r="L96" s="131"/>
      <c r="M96" s="183"/>
      <c r="N96" s="183"/>
      <c r="O96" s="184"/>
      <c r="P96" s="134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</row>
    <row r="97" spans="1:16" ht="13.5" customHeight="1" hidden="1">
      <c r="A97" s="164">
        <v>5</v>
      </c>
      <c r="B97" s="165">
        <v>2</v>
      </c>
      <c r="C97" s="165">
        <v>2</v>
      </c>
      <c r="D97" s="213">
        <v>15</v>
      </c>
      <c r="E97" s="218"/>
      <c r="F97" s="215" t="s">
        <v>121</v>
      </c>
      <c r="G97" s="118"/>
      <c r="H97" s="118"/>
      <c r="I97" s="118"/>
      <c r="J97" s="118"/>
      <c r="K97" s="118"/>
      <c r="L97" s="118"/>
      <c r="M97" s="169"/>
      <c r="N97" s="169"/>
      <c r="O97" s="91"/>
      <c r="P97" s="98">
        <f>SUM(P98)</f>
        <v>67000000</v>
      </c>
    </row>
    <row r="98" spans="1:16" ht="12.75" customHeight="1" hidden="1">
      <c r="A98" s="216">
        <v>5</v>
      </c>
      <c r="B98" s="217">
        <v>2</v>
      </c>
      <c r="C98" s="217">
        <v>2</v>
      </c>
      <c r="D98" s="217">
        <v>15</v>
      </c>
      <c r="E98" s="218" t="s">
        <v>93</v>
      </c>
      <c r="F98" s="219" t="s">
        <v>122</v>
      </c>
      <c r="G98" s="131"/>
      <c r="H98" s="131"/>
      <c r="I98" s="131"/>
      <c r="J98" s="131"/>
      <c r="K98" s="131"/>
      <c r="L98" s="131"/>
      <c r="M98" s="183"/>
      <c r="N98" s="183"/>
      <c r="O98" s="184"/>
      <c r="P98" s="256">
        <f>SUM(P99,P101)</f>
        <v>67000000</v>
      </c>
    </row>
    <row r="99" spans="1:16" ht="12.75" customHeight="1" hidden="1">
      <c r="A99" s="216"/>
      <c r="B99" s="217"/>
      <c r="C99" s="217"/>
      <c r="D99" s="217"/>
      <c r="E99" s="218"/>
      <c r="F99" s="130" t="s">
        <v>123</v>
      </c>
      <c r="G99" s="131"/>
      <c r="H99" s="131"/>
      <c r="I99" s="131"/>
      <c r="J99" s="131"/>
      <c r="K99" s="131"/>
      <c r="L99" s="131"/>
      <c r="M99" s="183">
        <v>1</v>
      </c>
      <c r="N99" s="183" t="s">
        <v>124</v>
      </c>
      <c r="O99" s="184">
        <v>27000000</v>
      </c>
      <c r="P99" s="256">
        <f>O99*M99</f>
        <v>27000000</v>
      </c>
    </row>
    <row r="100" spans="1:16" ht="13.5" customHeight="1" hidden="1">
      <c r="A100" s="216">
        <v>5</v>
      </c>
      <c r="B100" s="217">
        <v>2</v>
      </c>
      <c r="C100" s="217">
        <v>2</v>
      </c>
      <c r="D100" s="217">
        <v>15</v>
      </c>
      <c r="E100" s="218" t="s">
        <v>107</v>
      </c>
      <c r="F100" s="257" t="s">
        <v>125</v>
      </c>
      <c r="G100" s="131"/>
      <c r="H100" s="131"/>
      <c r="I100" s="131"/>
      <c r="J100" s="131"/>
      <c r="K100" s="131"/>
      <c r="L100" s="129"/>
      <c r="M100" s="183"/>
      <c r="N100" s="183"/>
      <c r="O100" s="184"/>
      <c r="P100" s="256"/>
    </row>
    <row r="101" spans="1:28" ht="12.75" customHeight="1" hidden="1">
      <c r="A101" s="232"/>
      <c r="B101" s="233"/>
      <c r="C101" s="233"/>
      <c r="D101" s="233"/>
      <c r="E101" s="234"/>
      <c r="F101" s="258" t="s">
        <v>126</v>
      </c>
      <c r="G101" s="131"/>
      <c r="H101" s="131"/>
      <c r="I101" s="131"/>
      <c r="J101" s="131"/>
      <c r="K101" s="131"/>
      <c r="L101" s="129"/>
      <c r="M101" s="183">
        <v>1</v>
      </c>
      <c r="N101" s="183" t="s">
        <v>124</v>
      </c>
      <c r="O101" s="184">
        <v>40000000</v>
      </c>
      <c r="P101" s="256">
        <f>O101*M101</f>
        <v>40000000</v>
      </c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2.75" customHeight="1" hidden="1">
      <c r="A102" s="232"/>
      <c r="B102" s="233"/>
      <c r="C102" s="233"/>
      <c r="D102" s="233"/>
      <c r="E102" s="234"/>
      <c r="F102" s="258"/>
      <c r="G102" s="131"/>
      <c r="H102" s="131"/>
      <c r="I102" s="131"/>
      <c r="J102" s="131"/>
      <c r="K102" s="259"/>
      <c r="L102" s="138"/>
      <c r="M102" s="260"/>
      <c r="N102" s="260"/>
      <c r="O102" s="261"/>
      <c r="P102" s="256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s="220" customFormat="1" ht="15" hidden="1">
      <c r="A103" s="247">
        <v>5</v>
      </c>
      <c r="B103" s="90">
        <v>2</v>
      </c>
      <c r="C103" s="90">
        <v>2</v>
      </c>
      <c r="D103" s="90">
        <v>20</v>
      </c>
      <c r="E103" s="90"/>
      <c r="F103" s="486" t="s">
        <v>127</v>
      </c>
      <c r="G103" s="487"/>
      <c r="H103" s="487"/>
      <c r="I103" s="487"/>
      <c r="J103" s="487"/>
      <c r="K103" s="262"/>
      <c r="L103" s="249"/>
      <c r="M103" s="263"/>
      <c r="N103" s="263"/>
      <c r="O103" s="264"/>
      <c r="P103" s="265">
        <f>P105+P106</f>
        <v>2000000</v>
      </c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s="220" customFormat="1" ht="15" hidden="1">
      <c r="A104" s="202">
        <v>5</v>
      </c>
      <c r="B104" s="101">
        <v>2</v>
      </c>
      <c r="C104" s="101">
        <v>2</v>
      </c>
      <c r="D104" s="101">
        <v>20</v>
      </c>
      <c r="E104" s="266" t="s">
        <v>53</v>
      </c>
      <c r="F104" s="267" t="s">
        <v>128</v>
      </c>
      <c r="G104" s="268"/>
      <c r="H104" s="268"/>
      <c r="I104" s="268"/>
      <c r="J104" s="268"/>
      <c r="K104" s="262"/>
      <c r="L104" s="249"/>
      <c r="M104" s="263"/>
      <c r="N104" s="263"/>
      <c r="O104" s="264"/>
      <c r="P104" s="265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5" hidden="1">
      <c r="A105" s="269"/>
      <c r="B105" s="270"/>
      <c r="C105" s="270"/>
      <c r="D105" s="270"/>
      <c r="E105" s="252"/>
      <c r="F105" s="271" t="s">
        <v>129</v>
      </c>
      <c r="G105" s="259"/>
      <c r="H105" s="259"/>
      <c r="I105" s="259"/>
      <c r="J105" s="259"/>
      <c r="K105" s="259"/>
      <c r="L105" s="138"/>
      <c r="M105" s="260">
        <v>2</v>
      </c>
      <c r="N105" s="260" t="s">
        <v>130</v>
      </c>
      <c r="O105" s="261">
        <v>500000</v>
      </c>
      <c r="P105" s="256">
        <f>M105*O105</f>
        <v>1000000</v>
      </c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5" hidden="1">
      <c r="A106" s="254"/>
      <c r="B106" s="163"/>
      <c r="C106" s="163"/>
      <c r="D106" s="163"/>
      <c r="E106" s="272"/>
      <c r="F106" s="271" t="s">
        <v>131</v>
      </c>
      <c r="G106" s="259"/>
      <c r="H106" s="259"/>
      <c r="I106" s="259"/>
      <c r="J106" s="259"/>
      <c r="K106" s="259"/>
      <c r="L106" s="138"/>
      <c r="M106" s="260">
        <v>2</v>
      </c>
      <c r="N106" s="260" t="s">
        <v>130</v>
      </c>
      <c r="O106" s="261">
        <v>500000</v>
      </c>
      <c r="P106" s="256">
        <f>M106*O106</f>
        <v>1000000</v>
      </c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5" hidden="1">
      <c r="A107" s="162"/>
      <c r="B107" s="137"/>
      <c r="C107" s="137"/>
      <c r="D107" s="137"/>
      <c r="E107" s="137"/>
      <c r="F107" s="273"/>
      <c r="G107" s="274"/>
      <c r="H107" s="274"/>
      <c r="I107" s="274"/>
      <c r="J107" s="274"/>
      <c r="K107" s="274"/>
      <c r="L107" s="160"/>
      <c r="M107" s="275"/>
      <c r="N107" s="275"/>
      <c r="O107" s="276"/>
      <c r="P107" s="152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5.75" thickBot="1">
      <c r="A108" s="488" t="s">
        <v>132</v>
      </c>
      <c r="B108" s="489"/>
      <c r="C108" s="489"/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90"/>
      <c r="P108" s="277">
        <f>P34</f>
        <v>3473000</v>
      </c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2.75" customHeight="1">
      <c r="A109" s="278"/>
      <c r="B109" s="279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1"/>
      <c r="N109" s="282"/>
      <c r="O109" s="280"/>
      <c r="P109" s="283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</row>
    <row r="110" spans="1:28" ht="12.75" customHeight="1">
      <c r="A110" s="285"/>
      <c r="B110" s="279"/>
      <c r="C110" s="280"/>
      <c r="D110" s="280"/>
      <c r="E110" s="280"/>
      <c r="F110" s="280"/>
      <c r="G110" s="280"/>
      <c r="H110" s="280"/>
      <c r="I110" s="280"/>
      <c r="J110" s="280"/>
      <c r="K110" s="280"/>
      <c r="L110" s="280"/>
      <c r="M110" s="281"/>
      <c r="N110" s="282"/>
      <c r="O110" s="280"/>
      <c r="P110" s="283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</row>
    <row r="111" spans="1:28" ht="12.75" customHeight="1">
      <c r="A111" s="285"/>
      <c r="B111" s="279"/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  <c r="M111" s="281"/>
      <c r="N111" s="281"/>
      <c r="O111" s="280"/>
      <c r="P111" s="283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</row>
    <row r="112" spans="1:28" ht="12.75" customHeight="1">
      <c r="A112" s="285"/>
      <c r="B112" s="279"/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  <c r="M112" s="281"/>
      <c r="N112" s="281"/>
      <c r="O112" s="280"/>
      <c r="P112" s="283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</row>
    <row r="113" spans="1:28" ht="12.75" customHeight="1">
      <c r="A113" s="285"/>
      <c r="B113" s="279"/>
      <c r="C113" s="280"/>
      <c r="D113" s="280"/>
      <c r="E113" s="280"/>
      <c r="F113" s="280"/>
      <c r="G113" s="280"/>
      <c r="H113" s="280"/>
      <c r="I113" s="280"/>
      <c r="J113" s="280"/>
      <c r="K113" s="280"/>
      <c r="L113" s="280"/>
      <c r="M113" s="281"/>
      <c r="N113" s="281"/>
      <c r="O113" s="280"/>
      <c r="P113" s="283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</row>
    <row r="114" spans="1:28" ht="12.75" customHeight="1">
      <c r="A114" s="444"/>
      <c r="B114" s="445"/>
      <c r="C114" s="445"/>
      <c r="D114" s="445"/>
      <c r="E114" s="445"/>
      <c r="F114" s="445"/>
      <c r="G114" s="445"/>
      <c r="H114" s="445"/>
      <c r="I114" s="280"/>
      <c r="J114" s="280"/>
      <c r="K114" s="280"/>
      <c r="L114" s="280"/>
      <c r="M114" s="286"/>
      <c r="N114" s="445"/>
      <c r="O114" s="445"/>
      <c r="P114" s="283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</row>
    <row r="115" spans="1:28" ht="12.75" customHeight="1">
      <c r="A115" s="446"/>
      <c r="B115" s="447"/>
      <c r="C115" s="447"/>
      <c r="D115" s="447"/>
      <c r="E115" s="447"/>
      <c r="F115" s="447"/>
      <c r="G115" s="447"/>
      <c r="H115" s="447"/>
      <c r="I115" s="280"/>
      <c r="J115" s="280"/>
      <c r="K115" s="280"/>
      <c r="L115" s="280"/>
      <c r="M115" s="281"/>
      <c r="N115" s="447"/>
      <c r="O115" s="447"/>
      <c r="P115" s="283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</row>
    <row r="116" spans="1:28" ht="12.75" customHeight="1">
      <c r="A116" s="287"/>
      <c r="B116" s="288"/>
      <c r="C116" s="288"/>
      <c r="D116" s="288"/>
      <c r="E116" s="288"/>
      <c r="F116" s="288"/>
      <c r="G116" s="288"/>
      <c r="H116" s="288"/>
      <c r="I116" s="280"/>
      <c r="J116" s="280"/>
      <c r="K116" s="280"/>
      <c r="L116" s="280"/>
      <c r="M116" s="281"/>
      <c r="N116" s="281"/>
      <c r="O116" s="289"/>
      <c r="P116" s="283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</row>
    <row r="117" spans="1:16" s="284" customFormat="1" ht="12.75" customHeight="1">
      <c r="A117" s="290"/>
      <c r="D117" s="291"/>
      <c r="G117" s="292"/>
      <c r="H117" s="293"/>
      <c r="M117" s="282"/>
      <c r="N117" s="282"/>
      <c r="P117" s="294"/>
    </row>
    <row r="118" spans="1:16" s="284" customFormat="1" ht="12.75" customHeight="1">
      <c r="A118" s="290"/>
      <c r="D118" s="291"/>
      <c r="G118" s="292"/>
      <c r="H118" s="293"/>
      <c r="M118" s="282"/>
      <c r="N118" s="282"/>
      <c r="P118" s="294"/>
    </row>
    <row r="119" spans="1:16" s="284" customFormat="1" ht="12.75" customHeight="1">
      <c r="A119" s="290"/>
      <c r="D119" s="291"/>
      <c r="G119" s="292"/>
      <c r="H119" s="293"/>
      <c r="M119" s="282"/>
      <c r="N119" s="282"/>
      <c r="P119" s="294"/>
    </row>
    <row r="120" spans="1:16" s="284" customFormat="1" ht="12.75" customHeight="1">
      <c r="A120" s="290"/>
      <c r="D120" s="291"/>
      <c r="G120" s="292"/>
      <c r="H120" s="293"/>
      <c r="M120" s="282"/>
      <c r="N120" s="282"/>
      <c r="P120" s="294"/>
    </row>
    <row r="121" spans="1:16" s="284" customFormat="1" ht="6.75" customHeight="1" thickBot="1">
      <c r="A121" s="290"/>
      <c r="D121" s="291"/>
      <c r="G121" s="292"/>
      <c r="H121" s="293"/>
      <c r="M121" s="282"/>
      <c r="N121" s="282"/>
      <c r="P121" s="294"/>
    </row>
    <row r="122" spans="1:16" s="284" customFormat="1" ht="12.75" customHeight="1" hidden="1">
      <c r="A122" s="290"/>
      <c r="D122" s="291"/>
      <c r="G122" s="292"/>
      <c r="H122" s="293"/>
      <c r="M122" s="282"/>
      <c r="N122" s="282"/>
      <c r="P122" s="294"/>
    </row>
    <row r="123" spans="1:28" s="284" customFormat="1" ht="12.75" customHeight="1" hidden="1">
      <c r="A123" s="290"/>
      <c r="D123" s="291"/>
      <c r="G123" s="292"/>
      <c r="H123" s="293"/>
      <c r="M123" s="282"/>
      <c r="N123" s="282"/>
      <c r="P123" s="294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</row>
    <row r="124" spans="1:28" s="284" customFormat="1" ht="12.75" customHeight="1" hidden="1">
      <c r="A124" s="290"/>
      <c r="D124" s="291"/>
      <c r="G124" s="292"/>
      <c r="H124" s="293"/>
      <c r="M124" s="282"/>
      <c r="N124" s="282"/>
      <c r="P124" s="294"/>
      <c r="Q124" s="280"/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</row>
    <row r="125" spans="1:28" s="284" customFormat="1" ht="12.75" customHeight="1" hidden="1">
      <c r="A125" s="290"/>
      <c r="D125" s="291"/>
      <c r="G125" s="292"/>
      <c r="H125" s="293"/>
      <c r="M125" s="282"/>
      <c r="N125" s="282"/>
      <c r="P125" s="294"/>
      <c r="Q125" s="280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0"/>
    </row>
    <row r="126" spans="1:28" s="284" customFormat="1" ht="12.75" customHeight="1" hidden="1">
      <c r="A126" s="290"/>
      <c r="D126" s="291"/>
      <c r="G126" s="292"/>
      <c r="H126" s="293"/>
      <c r="M126" s="282"/>
      <c r="N126" s="282"/>
      <c r="P126" s="294"/>
      <c r="Q126" s="280"/>
      <c r="R126" s="280"/>
      <c r="S126" s="280"/>
      <c r="T126" s="280"/>
      <c r="U126" s="280"/>
      <c r="V126" s="280"/>
      <c r="W126" s="280"/>
      <c r="X126" s="280"/>
      <c r="Y126" s="280"/>
      <c r="Z126" s="280"/>
      <c r="AA126" s="280"/>
      <c r="AB126" s="280"/>
    </row>
    <row r="127" spans="1:28" s="284" customFormat="1" ht="12.75" customHeight="1" hidden="1">
      <c r="A127" s="290"/>
      <c r="D127" s="291"/>
      <c r="G127" s="292"/>
      <c r="H127" s="293"/>
      <c r="M127" s="282"/>
      <c r="N127" s="282"/>
      <c r="P127" s="294"/>
      <c r="Q127" s="280"/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</row>
    <row r="128" spans="1:28" s="284" customFormat="1" ht="12.75" customHeight="1" hidden="1">
      <c r="A128" s="290"/>
      <c r="D128" s="291"/>
      <c r="G128" s="292"/>
      <c r="H128" s="293"/>
      <c r="M128" s="282"/>
      <c r="N128" s="282"/>
      <c r="P128" s="294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</row>
    <row r="129" spans="1:28" s="284" customFormat="1" ht="12.75" customHeight="1" hidden="1">
      <c r="A129" s="290"/>
      <c r="D129" s="291"/>
      <c r="G129" s="292"/>
      <c r="H129" s="293"/>
      <c r="M129" s="282"/>
      <c r="N129" s="282"/>
      <c r="P129" s="294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</row>
    <row r="130" spans="1:28" s="284" customFormat="1" ht="12.75" customHeight="1" hidden="1">
      <c r="A130" s="290"/>
      <c r="D130" s="291"/>
      <c r="G130" s="292"/>
      <c r="H130" s="293"/>
      <c r="M130" s="282"/>
      <c r="N130" s="282"/>
      <c r="P130" s="29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s="280" customFormat="1" ht="15.75" thickBot="1">
      <c r="A131" s="296" t="s">
        <v>133</v>
      </c>
      <c r="B131" s="462" t="s">
        <v>134</v>
      </c>
      <c r="C131" s="463"/>
      <c r="D131" s="463"/>
      <c r="E131" s="463"/>
      <c r="F131" s="463"/>
      <c r="G131" s="463"/>
      <c r="H131" s="463"/>
      <c r="I131" s="464"/>
      <c r="J131" s="462" t="s">
        <v>135</v>
      </c>
      <c r="K131" s="465"/>
      <c r="L131" s="466"/>
      <c r="M131" s="467"/>
      <c r="N131" s="467"/>
      <c r="O131" s="467"/>
      <c r="P131" s="281"/>
      <c r="Q131" s="4"/>
      <c r="R131" s="4"/>
      <c r="S131" s="297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s="280" customFormat="1" ht="16.5" customHeight="1" thickBot="1">
      <c r="A132" s="298">
        <f>1</f>
        <v>1</v>
      </c>
      <c r="B132" s="299"/>
      <c r="C132" s="300"/>
      <c r="D132" s="300"/>
      <c r="E132" s="300"/>
      <c r="F132" s="300" t="s">
        <v>136</v>
      </c>
      <c r="G132" s="300"/>
      <c r="H132" s="300"/>
      <c r="I132" s="301"/>
      <c r="J132" s="571">
        <f>P108/4</f>
        <v>868250</v>
      </c>
      <c r="K132" s="572"/>
      <c r="L132" s="303"/>
      <c r="M132" s="304"/>
      <c r="N132" s="303"/>
      <c r="O132" s="303"/>
      <c r="P132" s="305"/>
      <c r="Q132" s="4"/>
      <c r="R132" s="4"/>
      <c r="S132" s="306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s="280" customFormat="1" ht="16.5" customHeight="1" thickBot="1">
      <c r="A133" s="298">
        <f>A132+1</f>
        <v>2</v>
      </c>
      <c r="B133" s="299"/>
      <c r="C133" s="300"/>
      <c r="D133" s="300"/>
      <c r="E133" s="300"/>
      <c r="F133" s="300" t="s">
        <v>137</v>
      </c>
      <c r="G133" s="300"/>
      <c r="H133" s="300"/>
      <c r="I133" s="301"/>
      <c r="J133" s="571">
        <f>P108/4</f>
        <v>868250</v>
      </c>
      <c r="K133" s="572"/>
      <c r="L133" s="303"/>
      <c r="M133" s="304"/>
      <c r="N133" s="303"/>
      <c r="O133" s="303"/>
      <c r="P133" s="305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s="280" customFormat="1" ht="16.5" customHeight="1" thickBot="1">
      <c r="A134" s="308">
        <f>A133+1</f>
        <v>3</v>
      </c>
      <c r="B134" s="309"/>
      <c r="C134" s="310"/>
      <c r="D134" s="310"/>
      <c r="E134" s="310"/>
      <c r="F134" s="310" t="s">
        <v>138</v>
      </c>
      <c r="G134" s="310"/>
      <c r="H134" s="310"/>
      <c r="I134" s="311"/>
      <c r="J134" s="571">
        <f>P108/4</f>
        <v>868250</v>
      </c>
      <c r="K134" s="572"/>
      <c r="L134" s="460"/>
      <c r="M134" s="461"/>
      <c r="N134" s="461"/>
      <c r="O134" s="461"/>
      <c r="P134" s="305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s="280" customFormat="1" ht="16.5" customHeight="1" thickBot="1">
      <c r="A135" s="313">
        <f>A134+1</f>
        <v>4</v>
      </c>
      <c r="B135" s="312"/>
      <c r="C135" s="314"/>
      <c r="D135" s="314"/>
      <c r="E135" s="314"/>
      <c r="F135" s="314" t="s">
        <v>139</v>
      </c>
      <c r="G135" s="314"/>
      <c r="H135" s="314"/>
      <c r="I135" s="315"/>
      <c r="J135" s="571">
        <f>P108/4</f>
        <v>868250</v>
      </c>
      <c r="K135" s="572"/>
      <c r="L135" s="303"/>
      <c r="M135" s="304"/>
      <c r="N135" s="303"/>
      <c r="O135" s="303"/>
      <c r="P135" s="305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s="280" customFormat="1" ht="16.5" customHeight="1">
      <c r="A136" s="303"/>
      <c r="B136" s="303"/>
      <c r="C136" s="303"/>
      <c r="D136" s="303"/>
      <c r="E136" s="303"/>
      <c r="F136" s="303"/>
      <c r="G136" s="303"/>
      <c r="H136" s="303"/>
      <c r="I136" s="303"/>
      <c r="J136" s="303"/>
      <c r="K136" s="325"/>
      <c r="L136" s="303"/>
      <c r="M136" s="304"/>
      <c r="N136" s="303"/>
      <c r="O136" s="303"/>
      <c r="P136" s="305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s="280" customFormat="1" ht="16.5" customHeight="1">
      <c r="A137" s="303"/>
      <c r="B137" s="303"/>
      <c r="C137" s="303"/>
      <c r="D137" s="303"/>
      <c r="E137" s="303"/>
      <c r="F137" s="303"/>
      <c r="G137" s="303"/>
      <c r="H137" s="303"/>
      <c r="I137" s="303"/>
      <c r="J137" s="303"/>
      <c r="K137" s="316"/>
      <c r="L137" s="303"/>
      <c r="M137" s="304"/>
      <c r="N137" s="303"/>
      <c r="O137" s="303"/>
      <c r="P137" s="305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s="280" customFormat="1" ht="16.5" customHeight="1">
      <c r="A138" s="303"/>
      <c r="B138" s="303"/>
      <c r="C138" s="303"/>
      <c r="D138" s="303"/>
      <c r="E138" s="303"/>
      <c r="F138" s="303"/>
      <c r="G138" s="303"/>
      <c r="H138" s="303"/>
      <c r="I138" s="303"/>
      <c r="J138" s="303"/>
      <c r="K138" s="316"/>
      <c r="L138" s="303"/>
      <c r="M138" s="304"/>
      <c r="N138" s="303"/>
      <c r="O138" s="303"/>
      <c r="P138" s="305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s="280" customFormat="1" ht="16.5" customHeight="1">
      <c r="A139" s="303"/>
      <c r="B139" s="303"/>
      <c r="C139" s="303"/>
      <c r="D139" s="303"/>
      <c r="E139" s="303"/>
      <c r="F139" s="303"/>
      <c r="G139" s="303"/>
      <c r="H139" s="303"/>
      <c r="I139" s="303"/>
      <c r="J139" s="303"/>
      <c r="K139" s="316"/>
      <c r="L139" s="303">
        <f>P108/2</f>
        <v>1736500</v>
      </c>
      <c r="M139" s="304"/>
      <c r="N139" s="303"/>
      <c r="O139" s="303"/>
      <c r="P139" s="305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s="280" customFormat="1" ht="16.5" customHeight="1">
      <c r="A140" s="303"/>
      <c r="B140" s="303"/>
      <c r="C140" s="303"/>
      <c r="D140" s="303"/>
      <c r="E140" s="303"/>
      <c r="F140" s="303"/>
      <c r="G140" s="303"/>
      <c r="H140" s="303"/>
      <c r="I140" s="303"/>
      <c r="J140" s="303"/>
      <c r="K140" s="316"/>
      <c r="L140" s="303"/>
      <c r="M140" s="304"/>
      <c r="N140" s="303"/>
      <c r="O140" s="303"/>
      <c r="P140" s="305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3:28" s="295" customFormat="1" ht="12.75">
      <c r="M141" s="317"/>
      <c r="N141" s="317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3:28" s="295" customFormat="1" ht="12.75">
      <c r="M142" s="317"/>
      <c r="N142" s="317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3:28" s="295" customFormat="1" ht="12.75">
      <c r="M143" s="317"/>
      <c r="N143" s="317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3:28" s="295" customFormat="1" ht="12.75">
      <c r="M144" s="317"/>
      <c r="N144" s="317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</sheetData>
  <sheetProtection/>
  <mergeCells count="66">
    <mergeCell ref="H2:N2"/>
    <mergeCell ref="H3:N3"/>
    <mergeCell ref="H4:N4"/>
    <mergeCell ref="H5:N5"/>
    <mergeCell ref="H6:N6"/>
    <mergeCell ref="A7:G7"/>
    <mergeCell ref="A8:G8"/>
    <mergeCell ref="A9:G9"/>
    <mergeCell ref="J9:L9"/>
    <mergeCell ref="A10:G10"/>
    <mergeCell ref="J10:O10"/>
    <mergeCell ref="A11:G11"/>
    <mergeCell ref="A12:G12"/>
    <mergeCell ref="A13:G13"/>
    <mergeCell ref="A14:G14"/>
    <mergeCell ref="A15:G15"/>
    <mergeCell ref="A17:P17"/>
    <mergeCell ref="A18:F18"/>
    <mergeCell ref="G18:L18"/>
    <mergeCell ref="M18:P18"/>
    <mergeCell ref="G19:L19"/>
    <mergeCell ref="M19:P19"/>
    <mergeCell ref="A20:F20"/>
    <mergeCell ref="G20:L20"/>
    <mergeCell ref="M20:P20"/>
    <mergeCell ref="A21:F22"/>
    <mergeCell ref="M21:P21"/>
    <mergeCell ref="G22:L22"/>
    <mergeCell ref="M22:P22"/>
    <mergeCell ref="N31:N32"/>
    <mergeCell ref="A23:F23"/>
    <mergeCell ref="G23:L23"/>
    <mergeCell ref="M23:P23"/>
    <mergeCell ref="A24:F24"/>
    <mergeCell ref="G24:L24"/>
    <mergeCell ref="M24:P24"/>
    <mergeCell ref="F37:K37"/>
    <mergeCell ref="A25:P26"/>
    <mergeCell ref="A27:P27"/>
    <mergeCell ref="A28:P28"/>
    <mergeCell ref="F29:K32"/>
    <mergeCell ref="L29:L32"/>
    <mergeCell ref="M29:P30"/>
    <mergeCell ref="A30:E30"/>
    <mergeCell ref="A31:E31"/>
    <mergeCell ref="M31:M32"/>
    <mergeCell ref="F54:L54"/>
    <mergeCell ref="F103:J103"/>
    <mergeCell ref="A108:O108"/>
    <mergeCell ref="A114:H114"/>
    <mergeCell ref="N114:O114"/>
    <mergeCell ref="P31:P32"/>
    <mergeCell ref="A33:E33"/>
    <mergeCell ref="F33:K33"/>
    <mergeCell ref="F34:K34"/>
    <mergeCell ref="F35:K35"/>
    <mergeCell ref="J133:K133"/>
    <mergeCell ref="J134:K134"/>
    <mergeCell ref="L134:O134"/>
    <mergeCell ref="J135:K135"/>
    <mergeCell ref="A115:H115"/>
    <mergeCell ref="N115:O115"/>
    <mergeCell ref="B131:I131"/>
    <mergeCell ref="J131:K131"/>
    <mergeCell ref="L131:O131"/>
    <mergeCell ref="J132:K132"/>
  </mergeCells>
  <printOptions/>
  <pageMargins left="0.7" right="0.7" top="0.75" bottom="0.75" header="0.3" footer="0.3"/>
  <pageSetup orientation="portrait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2019-01-21T03:47:49Z</cp:lastPrinted>
  <dcterms:created xsi:type="dcterms:W3CDTF">2018-10-22T00:11:41Z</dcterms:created>
  <dcterms:modified xsi:type="dcterms:W3CDTF">2019-01-21T06:34:07Z</dcterms:modified>
  <cp:category/>
  <cp:version/>
  <cp:contentType/>
  <cp:contentStatus/>
</cp:coreProperties>
</file>